
<file path=[Content_Types].xml><?xml version="1.0" encoding="utf-8"?>
<Types xmlns="http://schemas.openxmlformats.org/package/2006/content-types">
  <Default Extension="bmp" ContentType="image/bmp"/>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669"/>
  </bookViews>
  <sheets>
    <sheet name="cost calculation" sheetId="3" r:id="rId1"/>
    <sheet name="how many kwun" sheetId="5" r:id="rId2"/>
    <sheet name="cleaning way" sheetId="10" r:id="rId3"/>
    <sheet name="labor&amp;Kwun matching" sheetId="11" r:id="rId4"/>
    <sheet name="situation efficiency" sheetId="12" r:id="rId5"/>
    <sheet name="process table" sheetId="13" r:id="rId6"/>
  </sheets>
  <calcPr calcId="144525"/>
</workbook>
</file>

<file path=xl/sharedStrings.xml><?xml version="1.0" encoding="utf-8"?>
<sst xmlns="http://schemas.openxmlformats.org/spreadsheetml/2006/main" count="278" uniqueCount="157">
  <si>
    <t>Kwun using cost analysis</t>
  </si>
  <si>
    <t>Items</t>
  </si>
  <si>
    <t>Calculation results</t>
  </si>
  <si>
    <t>Remark</t>
  </si>
  <si>
    <t>The "bold numbers" in the cells of this table can be changed according to the actual situation</t>
  </si>
  <si>
    <t>Start-up capital</t>
  </si>
  <si>
    <t>Coordination type</t>
  </si>
  <si>
    <t xml:space="preserve">Equipment price ($)  - Kwun B30 </t>
  </si>
  <si>
    <t>u</t>
  </si>
  <si>
    <t xml:space="preserve">* choose models and price from &lt;how many Kwun&gt; </t>
  </si>
  <si>
    <t>Washing type</t>
  </si>
  <si>
    <t>water hose</t>
  </si>
  <si>
    <t>v</t>
  </si>
  <si>
    <t xml:space="preserve">* Choose from the&lt;clean Way&gt; </t>
  </si>
  <si>
    <t xml:space="preserve">Kwuns(set number) </t>
  </si>
  <si>
    <t>w</t>
  </si>
  <si>
    <t xml:space="preserve">* choose Kwun's numbers from &lt;how many Kwun&gt; </t>
  </si>
  <si>
    <t>Number of persons</t>
  </si>
  <si>
    <t>x</t>
  </si>
  <si>
    <t>* choose the number from&lt;labor&amp;Kwun matching&gt;, and add 1 ~ 2 labor for coopration</t>
  </si>
  <si>
    <t xml:space="preserve">Staff Work content </t>
  </si>
  <si>
    <t>Lift equipment</t>
  </si>
  <si>
    <t>Take care of the hose</t>
  </si>
  <si>
    <t xml:space="preserve">Fixed assets </t>
  </si>
  <si>
    <t xml:space="preserve">Vehicle price ($) </t>
  </si>
  <si>
    <t xml:space="preserve">Number of vehicles (set) </t>
  </si>
  <si>
    <t xml:space="preserve">Kwuns($) </t>
  </si>
  <si>
    <t xml:space="preserve">Total investment ($) </t>
  </si>
  <si>
    <t xml:space="preserve">total cost </t>
  </si>
  <si>
    <t xml:space="preserve">Fixed costs </t>
  </si>
  <si>
    <t xml:space="preserve">Basic salary ($/month/person) </t>
  </si>
  <si>
    <t xml:space="preserve">Personnel management expense ($/month/person) </t>
  </si>
  <si>
    <t xml:space="preserve">Vehicles monthly depreciation cost(months) </t>
  </si>
  <si>
    <t xml:space="preserve">Vehicles maintenance cost ($/month/car) </t>
  </si>
  <si>
    <t xml:space="preserve">Kwun monthly depreciation cost (months) </t>
  </si>
  <si>
    <t xml:space="preserve">Kwun maintenance cost ($/month/unit) </t>
  </si>
  <si>
    <t xml:space="preserve">Fixed cost ($/month) </t>
  </si>
  <si>
    <t xml:space="preserve">Fixed cost ($/workday) </t>
  </si>
  <si>
    <t xml:space="preserve">The cost of float </t>
  </si>
  <si>
    <t xml:space="preserve">Staff attendance subsidy ($/person/workday) </t>
  </si>
  <si>
    <t xml:space="preserve">Vehicle fuel cost and travel cost ($/workday) </t>
  </si>
  <si>
    <t xml:space="preserve">Generator fuel consumption ($/workday) </t>
  </si>
  <si>
    <t xml:space="preserve">Variable cost ($/month) </t>
  </si>
  <si>
    <t xml:space="preserve">The total cost </t>
  </si>
  <si>
    <t>Total cost ($/month)</t>
  </si>
  <si>
    <t>Total cost ($/workday)</t>
  </si>
  <si>
    <t>cost per unit</t>
  </si>
  <si>
    <t>Output</t>
  </si>
  <si>
    <t xml:space="preserve">Nominal efficiency per unit (㎡/ hour) </t>
  </si>
  <si>
    <t>y</t>
  </si>
  <si>
    <t xml:space="preserve">* choose the "nominal efficiency from &lt;how many Kwun&gt; </t>
  </si>
  <si>
    <t xml:space="preserve">Matching efficiency in single-machine scenario (%) </t>
  </si>
  <si>
    <t>z</t>
  </si>
  <si>
    <t>* Choose from &lt;situation efficiency&gt;</t>
  </si>
  <si>
    <t>Number of cleaning times (depending on the pollution status)</t>
  </si>
  <si>
    <t>{</t>
  </si>
  <si>
    <t>* Choose from the &lt;process table&gt;</t>
  </si>
  <si>
    <t xml:space="preserve">Actual cleaning efficiency per machine for 8 hours (pv panels㎡) </t>
  </si>
  <si>
    <t xml:space="preserve">Actual cleaning efficiency of the team in 8 hours  (pv panels㎡) </t>
  </si>
  <si>
    <t>Cleaning Task&amp;Order</t>
  </si>
  <si>
    <t>By megawatt</t>
  </si>
  <si>
    <t>MW</t>
  </si>
  <si>
    <t>|</t>
  </si>
  <si>
    <t xml:space="preserve">* 1 megawatt be equal to 5400㎡ </t>
  </si>
  <si>
    <t>By square</t>
  </si>
  <si>
    <t>㎡</t>
  </si>
  <si>
    <t>Workdays</t>
  </si>
  <si>
    <t>Actual working days</t>
  </si>
  <si>
    <t>For Owner</t>
  </si>
  <si>
    <t>For Maintenance</t>
  </si>
  <si>
    <t>◆ Working days less than 5 days means 25 days of equipment idle, cost rise, (monthly fixed cost + project floating cost)/MW. This situation is for the power enterprise's own use, each cleaning should be completed within 5 days, which is conducive to "catch up on every good weather before cleaning" to achieve the maximum increase in power generation.</t>
  </si>
  <si>
    <t>◆ Working days from 6 to 30 days is a reasonable allocation interval, and the cost should be (total fixed cost + total floating cost)/MW</t>
  </si>
  <si>
    <t>◆Working days is more than 30 days, need "reset Labor + Kwun + car"</t>
  </si>
  <si>
    <t>Economic benefit calculation reference data sheet</t>
  </si>
  <si>
    <t>How many Kwuns  be need</t>
  </si>
  <si>
    <t>Self-use cleaning</t>
  </si>
  <si>
    <t>Third party cleaning</t>
  </si>
  <si>
    <t xml:space="preserve">Model </t>
  </si>
  <si>
    <t>B30M</t>
  </si>
  <si>
    <t>B30M2</t>
  </si>
  <si>
    <t>B30L</t>
  </si>
  <si>
    <t>B30L2</t>
  </si>
  <si>
    <t>B20L</t>
  </si>
  <si>
    <t>B20L2</t>
  </si>
  <si>
    <t>B10L</t>
  </si>
  <si>
    <t>B10L2</t>
  </si>
  <si>
    <t>Model</t>
  </si>
  <si>
    <t>Price</t>
  </si>
  <si>
    <t>Power station capacity</t>
  </si>
  <si>
    <t>Nominal efficiency</t>
  </si>
  <si>
    <t>Situation efficiency</t>
  </si>
  <si>
    <t>Cleaning area</t>
  </si>
  <si>
    <r>
      <rPr>
        <b/>
        <sz val="9"/>
        <color theme="1"/>
        <rFont val="微软雅黑"/>
        <charset val="134"/>
      </rPr>
      <t>Need days</t>
    </r>
  </si>
  <si>
    <t>How many Kwun</t>
  </si>
  <si>
    <t xml:space="preserve">Commercial and Industrial roofing (tiling) </t>
  </si>
  <si>
    <t>pv panel（㎡）</t>
  </si>
  <si>
    <t>㎡/hour</t>
  </si>
  <si>
    <t>%</t>
  </si>
  <si>
    <t>㎡/8hours</t>
  </si>
  <si>
    <t>per MW</t>
  </si>
  <si>
    <t>All</t>
  </si>
  <si>
    <t>finish within 5days</t>
  </si>
  <si>
    <t>finish within 30days</t>
  </si>
  <si>
    <t>finish within 60days</t>
  </si>
  <si>
    <t xml:space="preserve">Commercial and Industrial Roof (Multiple manual access) </t>
  </si>
  <si>
    <t>B30</t>
  </si>
  <si>
    <t xml:space="preserve">Commercial and industrial roofing (Bypass) </t>
  </si>
  <si>
    <t>B20</t>
  </si>
  <si>
    <t xml:space="preserve">House roof </t>
  </si>
  <si>
    <t>\</t>
  </si>
  <si>
    <t>B10</t>
  </si>
  <si>
    <t>Poor</t>
  </si>
  <si>
    <t xml:space="preserve">Input </t>
  </si>
  <si>
    <t xml:space="preserve">Output </t>
  </si>
  <si>
    <t>Farmland</t>
  </si>
  <si>
    <t>Mountain</t>
  </si>
  <si>
    <t xml:space="preserve">Floating </t>
  </si>
  <si>
    <t>Ground</t>
  </si>
  <si>
    <t>Quote "Situation efficiency" data</t>
  </si>
  <si>
    <t>Labor&amp;Kwun matching[A/B]</t>
  </si>
  <si>
    <t>It means that the photovoltaic power station is a fragmented application situation. In order to complete the cleaning task with high quality and low cost, human intervention is inevitable in many cases. Manpower is the highest part of the cleaning cost, and minimizing the use of manpower is the principle of cost control. After more than 1 year experience , Kwun's cleaning team determines the number of man-machine matching experience: 1 individuals match up how many machine, A/B way, A be the number of labor B be Kwun's sets. Besides managing Kwun's labor, usually also need to consider add with extra labor for help.</t>
  </si>
  <si>
    <t>Cleaning way</t>
  </si>
  <si>
    <t>labor spraying</t>
  </si>
  <si>
    <t>sprayer</t>
  </si>
  <si>
    <t>raining</t>
  </si>
  <si>
    <t>dry brash</t>
  </si>
  <si>
    <t>1/2</t>
  </si>
  <si>
    <t>1/4</t>
  </si>
  <si>
    <t>1/12</t>
  </si>
  <si>
    <t>1/1</t>
  </si>
  <si>
    <t>1/3</t>
  </si>
  <si>
    <t>1/5</t>
  </si>
  <si>
    <t>1/6</t>
  </si>
  <si>
    <t>Situation efficency</t>
  </si>
  <si>
    <t>Process table</t>
  </si>
  <si>
    <t xml:space="preserve">Deal with the stain </t>
  </si>
  <si>
    <t>Process</t>
  </si>
  <si>
    <t>Cleaning times</t>
  </si>
  <si>
    <t>Solvent</t>
  </si>
  <si>
    <t>Grade of cleanliness</t>
  </si>
  <si>
    <t xml:space="preserve">Fly ash </t>
  </si>
  <si>
    <t xml:space="preserve">Scour synchronous wash </t>
  </si>
  <si>
    <t>SCP 3</t>
  </si>
  <si>
    <t xml:space="preserve">Dust </t>
  </si>
  <si>
    <t xml:space="preserve">Wet guano </t>
  </si>
  <si>
    <t xml:space="preserve">Dry guano </t>
  </si>
  <si>
    <t xml:space="preserve">Oil pollution </t>
  </si>
  <si>
    <t xml:space="preserve">Solvent spray </t>
  </si>
  <si>
    <t>Kwun-J No.1</t>
  </si>
  <si>
    <t xml:space="preserve">Lead ashes </t>
  </si>
  <si>
    <t>Kwun-J No.0</t>
  </si>
  <si>
    <t xml:space="preserve">Slurry </t>
  </si>
  <si>
    <t>Solvent soak</t>
  </si>
  <si>
    <t>Kwun-J No.2</t>
  </si>
  <si>
    <t xml:space="preserve">Rust </t>
  </si>
  <si>
    <t>SCP 4</t>
  </si>
  <si>
    <t>Paint</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</si>
</sst>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00;\¥\-#,##0.00"/>
    <numFmt numFmtId="180" formatCode="\¥#,##0;\¥\-#,##0"/>
  </numFmts>
  <fonts count="48">
    <font>
      <sz val="11"/>
      <color theme="1"/>
      <name val="宋体"/>
      <charset val="134"/>
      <scheme val="minor"/>
    </font>
    <font>
      <sz val="11"/>
      <color theme="1"/>
      <name val="等线"/>
      <charset val="134"/>
    </font>
    <font>
      <b/>
      <sz val="18"/>
      <color theme="1"/>
      <name val="等线"/>
      <charset val="134"/>
    </font>
    <font>
      <b/>
      <sz val="14"/>
      <color rgb="FF000000"/>
      <name val="等线"/>
      <charset val="134"/>
    </font>
    <font>
      <sz val="14"/>
      <color rgb="FF000000"/>
      <name val="等线"/>
      <charset val="134"/>
    </font>
    <font>
      <sz val="11"/>
      <color rgb="FFFF0000"/>
      <name val="等线"/>
      <charset val="134"/>
    </font>
    <font>
      <sz val="14"/>
      <color rgb="FFFF0000"/>
      <name val="等线"/>
      <charset val="134"/>
    </font>
    <font>
      <sz val="11"/>
      <color theme="1"/>
      <name val="微软雅黑"/>
      <charset val="134"/>
    </font>
    <font>
      <b/>
      <sz val="14"/>
      <color theme="1"/>
      <name val="等线"/>
      <charset val="134"/>
    </font>
    <font>
      <sz val="9"/>
      <color theme="1"/>
      <name val="等线"/>
      <charset val="134"/>
    </font>
    <font>
      <b/>
      <sz val="11"/>
      <color theme="1"/>
      <name val="等线"/>
      <charset val="134"/>
    </font>
    <font>
      <b/>
      <sz val="16"/>
      <color theme="1"/>
      <name val="微软雅黑"/>
      <charset val="134"/>
    </font>
    <font>
      <b/>
      <sz val="10"/>
      <color theme="1"/>
      <name val="微软雅黑"/>
      <charset val="134"/>
    </font>
    <font>
      <b/>
      <sz val="9"/>
      <color theme="1"/>
      <name val="微软雅黑"/>
      <charset val="134"/>
    </font>
    <font>
      <b/>
      <sz val="11"/>
      <color theme="0"/>
      <name val="微软雅黑"/>
      <charset val="134"/>
    </font>
    <font>
      <sz val="8"/>
      <name val="微软雅黑"/>
      <charset val="134"/>
    </font>
    <font>
      <b/>
      <sz val="11"/>
      <color theme="1"/>
      <name val="微软雅黑"/>
      <charset val="134"/>
    </font>
    <font>
      <b/>
      <sz val="16"/>
      <color theme="0"/>
      <name val="微软雅黑"/>
      <charset val="134"/>
    </font>
    <font>
      <sz val="11"/>
      <name val="微软雅黑"/>
      <charset val="134"/>
    </font>
    <font>
      <b/>
      <sz val="12"/>
      <color theme="1"/>
      <name val="微软雅黑"/>
      <charset val="134"/>
    </font>
    <font>
      <b/>
      <sz val="14"/>
      <color theme="0"/>
      <name val="微软雅黑"/>
      <charset val="134"/>
    </font>
    <font>
      <sz val="18"/>
      <name val="微软雅黑"/>
      <charset val="134"/>
    </font>
    <font>
      <b/>
      <sz val="14"/>
      <color theme="1"/>
      <name val="微软雅黑"/>
      <charset val="134"/>
    </font>
    <font>
      <b/>
      <sz val="18"/>
      <name val="微软雅黑"/>
      <charset val="134"/>
    </font>
    <font>
      <b/>
      <sz val="11"/>
      <name val="微软雅黑"/>
      <charset val="134"/>
    </font>
    <font>
      <b/>
      <sz val="11"/>
      <color rgb="FFFF0000"/>
      <name val="微软雅黑"/>
      <charset val="134"/>
    </font>
    <font>
      <b/>
      <sz val="18"/>
      <name val="Wingdings 2"/>
      <charset val="2"/>
    </font>
    <font>
      <sz val="11"/>
      <color rgb="FF101214"/>
      <name val="微软雅黑"/>
      <charset val="134"/>
    </font>
    <font>
      <sz val="9"/>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9">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5" tint="0.799981688894314"/>
        <bgColor indexed="64"/>
      </patternFill>
    </fill>
    <fill>
      <patternFill patternType="solid">
        <fgColor rgb="FFFFFF00"/>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3" tint="0.799981688894314"/>
        <bgColor indexed="64"/>
      </patternFill>
    </fill>
    <fill>
      <patternFill patternType="solid">
        <fgColor rgb="FF0070C0"/>
        <bgColor indexed="64"/>
      </patternFill>
    </fill>
    <fill>
      <patternFill patternType="solid">
        <fgColor theme="9"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rgb="FFFF0000"/>
      </left>
      <right/>
      <top style="thick">
        <color rgb="FFFF0000"/>
      </top>
      <bottom style="thin">
        <color auto="1"/>
      </bottom>
      <diagonal/>
    </border>
    <border>
      <left/>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theme="0"/>
      </right>
      <top style="thin">
        <color theme="0"/>
      </top>
      <bottom style="thin">
        <color theme="0"/>
      </bottom>
      <diagonal/>
    </border>
    <border>
      <left style="thin">
        <color theme="0"/>
      </left>
      <right style="thin">
        <color auto="1"/>
      </right>
      <top style="thin">
        <color auto="1"/>
      </top>
      <bottom style="thin">
        <color auto="1"/>
      </bottom>
      <diagonal/>
    </border>
    <border>
      <left style="thin">
        <color auto="1"/>
      </left>
      <right style="thin">
        <color auto="1"/>
      </right>
      <top style="thin">
        <color auto="1"/>
      </top>
      <bottom style="thin">
        <color theme="0"/>
      </bottom>
      <diagonal/>
    </border>
    <border>
      <left/>
      <right style="thin">
        <color theme="0"/>
      </right>
      <top style="thin">
        <color theme="0"/>
      </top>
      <bottom/>
      <diagonal/>
    </border>
    <border>
      <left style="thin">
        <color auto="1"/>
      </left>
      <right style="thin">
        <color auto="1"/>
      </right>
      <top style="thin">
        <color theme="0"/>
      </top>
      <bottom style="thin">
        <color theme="0"/>
      </bottom>
      <diagonal/>
    </border>
    <border>
      <left/>
      <right style="thin">
        <color theme="0"/>
      </right>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right style="thin">
        <color theme="0"/>
      </right>
      <top/>
      <bottom style="thick">
        <color rgb="FFFF0000"/>
      </bottom>
      <diagonal/>
    </border>
    <border>
      <left style="thin">
        <color theme="0"/>
      </left>
      <right style="thin">
        <color auto="1"/>
      </right>
      <top style="thin">
        <color auto="1"/>
      </top>
      <bottom style="thick">
        <color rgb="FFFF0000"/>
      </bottom>
      <diagonal/>
    </border>
    <border>
      <left style="thin">
        <color auto="1"/>
      </left>
      <right style="thin">
        <color auto="1"/>
      </right>
      <top style="thin">
        <color theme="0"/>
      </top>
      <bottom style="thick">
        <color rgb="FFFF0000"/>
      </bottom>
      <diagonal/>
    </border>
    <border>
      <left style="thin">
        <color auto="1"/>
      </left>
      <right style="thin">
        <color auto="1"/>
      </right>
      <top style="thick">
        <color rgb="FFFF0000"/>
      </top>
      <bottom style="thin">
        <color auto="1"/>
      </bottom>
      <diagonal/>
    </border>
    <border>
      <left style="thin">
        <color auto="1"/>
      </left>
      <right/>
      <top style="thick">
        <color rgb="FFFF0000"/>
      </top>
      <bottom style="thin">
        <color auto="1"/>
      </bottom>
      <diagonal/>
    </border>
    <border>
      <left/>
      <right style="thick">
        <color rgb="FFFF0000"/>
      </right>
      <top style="thick">
        <color rgb="FFFF0000"/>
      </top>
      <bottom style="thin">
        <color auto="1"/>
      </bottom>
      <diagonal/>
    </border>
    <border>
      <left style="thin">
        <color auto="1"/>
      </left>
      <right/>
      <top style="thin">
        <color auto="1"/>
      </top>
      <bottom style="thin">
        <color auto="1"/>
      </bottom>
      <diagonal/>
    </border>
    <border>
      <left style="thin">
        <color auto="1"/>
      </left>
      <right style="thick">
        <color rgb="FFFF0000"/>
      </right>
      <top style="thin">
        <color auto="1"/>
      </top>
      <bottom style="thin">
        <color auto="1"/>
      </bottom>
      <diagonal/>
    </border>
    <border>
      <left style="thin">
        <color auto="1"/>
      </left>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11" borderId="0" applyNumberFormat="0" applyBorder="0" applyAlignment="0" applyProtection="0">
      <alignment vertical="center"/>
    </xf>
    <xf numFmtId="0" fontId="30" fillId="12"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1" fillId="14" borderId="0" applyNumberFormat="0" applyBorder="0" applyAlignment="0" applyProtection="0">
      <alignment vertical="center"/>
    </xf>
    <xf numFmtId="43" fontId="0" fillId="0" borderId="0" applyFont="0" applyFill="0" applyBorder="0" applyAlignment="0" applyProtection="0">
      <alignment vertical="center"/>
    </xf>
    <xf numFmtId="0" fontId="32"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6" borderId="36" applyNumberFormat="0" applyFont="0" applyAlignment="0" applyProtection="0">
      <alignment vertical="center"/>
    </xf>
    <xf numFmtId="0" fontId="32"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7" applyNumberFormat="0" applyFill="0" applyAlignment="0" applyProtection="0">
      <alignment vertical="center"/>
    </xf>
    <xf numFmtId="0" fontId="40" fillId="0" borderId="37" applyNumberFormat="0" applyFill="0" applyAlignment="0" applyProtection="0">
      <alignment vertical="center"/>
    </xf>
    <xf numFmtId="0" fontId="32" fillId="18" borderId="0" applyNumberFormat="0" applyBorder="0" applyAlignment="0" applyProtection="0">
      <alignment vertical="center"/>
    </xf>
    <xf numFmtId="0" fontId="35" fillId="0" borderId="38" applyNumberFormat="0" applyFill="0" applyAlignment="0" applyProtection="0">
      <alignment vertical="center"/>
    </xf>
    <xf numFmtId="0" fontId="32" fillId="19" borderId="0" applyNumberFormat="0" applyBorder="0" applyAlignment="0" applyProtection="0">
      <alignment vertical="center"/>
    </xf>
    <xf numFmtId="0" fontId="41" fillId="20" borderId="39" applyNumberFormat="0" applyAlignment="0" applyProtection="0">
      <alignment vertical="center"/>
    </xf>
    <xf numFmtId="0" fontId="42" fillId="20" borderId="35" applyNumberFormat="0" applyAlignment="0" applyProtection="0">
      <alignment vertical="center"/>
    </xf>
    <xf numFmtId="0" fontId="43" fillId="21" borderId="40" applyNumberFormat="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44" fillId="0" borderId="41" applyNumberFormat="0" applyFill="0" applyAlignment="0" applyProtection="0">
      <alignment vertical="center"/>
    </xf>
    <xf numFmtId="0" fontId="45" fillId="0" borderId="42" applyNumberFormat="0" applyFill="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29" fillId="6" borderId="0" applyNumberFormat="0" applyBorder="0" applyAlignment="0" applyProtection="0">
      <alignment vertical="center"/>
    </xf>
    <xf numFmtId="0" fontId="32" fillId="26" borderId="0" applyNumberFormat="0" applyBorder="0" applyAlignment="0" applyProtection="0">
      <alignment vertical="center"/>
    </xf>
    <xf numFmtId="0" fontId="29" fillId="7" borderId="0" applyNumberFormat="0" applyBorder="0" applyAlignment="0" applyProtection="0">
      <alignment vertical="center"/>
    </xf>
    <xf numFmtId="0" fontId="29" fillId="27" borderId="0" applyNumberFormat="0" applyBorder="0" applyAlignment="0" applyProtection="0">
      <alignment vertical="center"/>
    </xf>
    <xf numFmtId="0" fontId="29" fillId="4" borderId="0" applyNumberFormat="0" applyBorder="0" applyAlignment="0" applyProtection="0">
      <alignment vertical="center"/>
    </xf>
    <xf numFmtId="0" fontId="29"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2" fillId="33" borderId="0" applyNumberFormat="0" applyBorder="0" applyAlignment="0" applyProtection="0">
      <alignment vertical="center"/>
    </xf>
    <xf numFmtId="0" fontId="29" fillId="34" borderId="0" applyNumberFormat="0" applyBorder="0" applyAlignment="0" applyProtection="0">
      <alignment vertical="center"/>
    </xf>
    <xf numFmtId="0" fontId="32" fillId="35" borderId="0" applyNumberFormat="0" applyBorder="0" applyAlignment="0" applyProtection="0">
      <alignment vertical="center"/>
    </xf>
    <xf numFmtId="0" fontId="32" fillId="36" borderId="0" applyNumberFormat="0" applyBorder="0" applyAlignment="0" applyProtection="0">
      <alignment vertical="center"/>
    </xf>
    <xf numFmtId="0" fontId="29" fillId="37" borderId="0" applyNumberFormat="0" applyBorder="0" applyAlignment="0" applyProtection="0">
      <alignment vertical="center"/>
    </xf>
    <xf numFmtId="0" fontId="32" fillId="38" borderId="0" applyNumberFormat="0" applyBorder="0" applyAlignment="0" applyProtection="0">
      <alignment vertical="center"/>
    </xf>
  </cellStyleXfs>
  <cellXfs count="15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readingOrder="1"/>
    </xf>
    <xf numFmtId="0" fontId="1" fillId="0" borderId="2" xfId="0" applyFont="1" applyBorder="1" applyAlignment="1">
      <alignment horizontal="center" vertical="center"/>
    </xf>
    <xf numFmtId="0" fontId="4" fillId="0" borderId="2" xfId="0" applyFont="1" applyBorder="1" applyAlignment="1">
      <alignment horizontal="center" vertical="center" wrapText="1" readingOrder="1"/>
    </xf>
    <xf numFmtId="0" fontId="5" fillId="0" borderId="2" xfId="0" applyFont="1" applyBorder="1" applyAlignment="1">
      <alignment horizontal="center" vertical="center"/>
    </xf>
    <xf numFmtId="0" fontId="6" fillId="0" borderId="2" xfId="0" applyFont="1" applyBorder="1" applyAlignment="1">
      <alignment horizontal="center" vertical="center" wrapText="1" readingOrder="1"/>
    </xf>
    <xf numFmtId="0" fontId="7" fillId="0" borderId="0" xfId="0" applyFont="1" applyAlignment="1">
      <alignment horizontal="center" vertical="center"/>
    </xf>
    <xf numFmtId="0" fontId="8" fillId="0" borderId="0" xfId="0" applyFont="1" applyAlignment="1">
      <alignment horizontal="center" vertical="center"/>
    </xf>
    <xf numFmtId="0" fontId="1" fillId="0" borderId="3" xfId="0" applyFont="1" applyBorder="1" applyAlignment="1">
      <alignment horizontal="center" vertical="center"/>
    </xf>
    <xf numFmtId="0" fontId="9" fillId="0" borderId="3" xfId="0" applyFont="1" applyBorder="1" applyAlignment="1">
      <alignment horizontal="center" vertical="center"/>
    </xf>
    <xf numFmtId="9" fontId="1" fillId="0" borderId="3" xfId="0" applyNumberFormat="1" applyFont="1" applyBorder="1" applyAlignment="1">
      <alignment horizontal="center" vertical="center"/>
    </xf>
    <xf numFmtId="0" fontId="10"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xf>
    <xf numFmtId="49" fontId="1" fillId="0" borderId="3"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4" fillId="2" borderId="10" xfId="0" applyFont="1" applyFill="1" applyBorder="1" applyAlignment="1">
      <alignment horizontal="center" vertical="center"/>
    </xf>
    <xf numFmtId="0" fontId="15" fillId="0" borderId="11" xfId="0" applyFont="1" applyFill="1" applyBorder="1" applyAlignment="1">
      <alignment horizontal="center" vertical="center"/>
    </xf>
    <xf numFmtId="0" fontId="14" fillId="2" borderId="12" xfId="0" applyFont="1" applyFill="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7" fillId="2" borderId="13" xfId="0" applyFont="1" applyFill="1" applyBorder="1" applyAlignment="1">
      <alignment horizontal="center" vertical="center"/>
    </xf>
    <xf numFmtId="0" fontId="18" fillId="0" borderId="11" xfId="0" applyFont="1" applyFill="1" applyBorder="1" applyAlignment="1">
      <alignment horizontal="center" vertical="center"/>
    </xf>
    <xf numFmtId="9" fontId="14" fillId="2" borderId="14" xfId="0" applyNumberFormat="1" applyFont="1" applyFill="1" applyBorder="1" applyAlignment="1">
      <alignment horizontal="center" vertical="center"/>
    </xf>
    <xf numFmtId="176" fontId="7" fillId="0" borderId="3" xfId="0" applyNumberFormat="1" applyFont="1" applyBorder="1" applyAlignment="1">
      <alignment horizontal="center" vertical="center"/>
    </xf>
    <xf numFmtId="0" fontId="17" fillId="2" borderId="15" xfId="0" applyFont="1" applyFill="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7" fillId="2" borderId="18" xfId="0" applyFont="1" applyFill="1" applyBorder="1" applyAlignment="1">
      <alignment horizontal="center" vertical="center"/>
    </xf>
    <xf numFmtId="0" fontId="18" fillId="0" borderId="19" xfId="0" applyFont="1" applyFill="1" applyBorder="1" applyAlignment="1">
      <alignment horizontal="center" vertical="center"/>
    </xf>
    <xf numFmtId="0" fontId="7" fillId="0" borderId="17" xfId="0" applyFont="1" applyBorder="1" applyAlignment="1">
      <alignment horizontal="center" vertical="center"/>
    </xf>
    <xf numFmtId="9" fontId="14" fillId="2" borderId="20" xfId="0" applyNumberFormat="1" applyFont="1" applyFill="1" applyBorder="1" applyAlignment="1">
      <alignment horizontal="center" vertical="center"/>
    </xf>
    <xf numFmtId="176" fontId="7" fillId="0" borderId="17" xfId="0" applyNumberFormat="1" applyFont="1" applyBorder="1" applyAlignment="1">
      <alignment horizontal="center" vertical="center"/>
    </xf>
    <xf numFmtId="0" fontId="16" fillId="0" borderId="0" xfId="0" applyFont="1" applyAlignment="1">
      <alignment horizontal="center" vertical="center"/>
    </xf>
    <xf numFmtId="0" fontId="19" fillId="0" borderId="0" xfId="0" applyFont="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7" fillId="0" borderId="24" xfId="0" applyNumberFormat="1" applyFont="1" applyBorder="1" applyAlignment="1">
      <alignment horizontal="center" vertical="center"/>
    </xf>
    <xf numFmtId="177" fontId="20" fillId="3" borderId="3" xfId="0" applyNumberFormat="1" applyFont="1" applyFill="1" applyBorder="1" applyAlignment="1">
      <alignment horizontal="center" vertical="center"/>
    </xf>
    <xf numFmtId="177" fontId="20" fillId="3" borderId="25" xfId="0" applyNumberFormat="1" applyFont="1" applyFill="1" applyBorder="1" applyAlignment="1">
      <alignment horizontal="center" vertical="center"/>
    </xf>
    <xf numFmtId="176" fontId="7" fillId="0" borderId="26" xfId="0" applyNumberFormat="1" applyFont="1" applyBorder="1" applyAlignment="1">
      <alignment horizontal="center" vertical="center"/>
    </xf>
    <xf numFmtId="177" fontId="20" fillId="3" borderId="17" xfId="0" applyNumberFormat="1" applyFont="1" applyFill="1" applyBorder="1" applyAlignment="1">
      <alignment horizontal="center" vertical="center"/>
    </xf>
    <xf numFmtId="177" fontId="20" fillId="3" borderId="27" xfId="0" applyNumberFormat="1"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9" fillId="5" borderId="28" xfId="0" applyFont="1" applyFill="1" applyBorder="1" applyAlignment="1" applyProtection="1">
      <alignment horizontal="center" vertical="center" wrapText="1"/>
      <protection locked="0"/>
    </xf>
    <xf numFmtId="0" fontId="22"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protection locked="0"/>
    </xf>
    <xf numFmtId="0" fontId="7" fillId="6" borderId="29"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7" fillId="0" borderId="0" xfId="0" applyFont="1" applyProtection="1">
      <alignment vertical="center"/>
      <protection locked="0"/>
    </xf>
    <xf numFmtId="0" fontId="22" fillId="6" borderId="30" xfId="0" applyFont="1" applyFill="1" applyBorder="1" applyAlignment="1" applyProtection="1">
      <alignment horizontal="center" vertical="center" wrapText="1"/>
      <protection locked="0"/>
    </xf>
    <xf numFmtId="0" fontId="7" fillId="6" borderId="30"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protection locked="0"/>
    </xf>
    <xf numFmtId="0" fontId="7" fillId="6" borderId="3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wrapText="1"/>
      <protection locked="0"/>
    </xf>
    <xf numFmtId="0" fontId="7" fillId="6" borderId="32" xfId="0" applyFont="1" applyFill="1" applyBorder="1" applyAlignment="1" applyProtection="1">
      <alignment horizontal="center" vertical="center"/>
      <protection locked="0"/>
    </xf>
    <xf numFmtId="0" fontId="7" fillId="6" borderId="33"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protection locked="0"/>
    </xf>
    <xf numFmtId="0" fontId="16" fillId="6" borderId="3" xfId="0" applyFont="1" applyFill="1" applyBorder="1" applyAlignment="1" applyProtection="1">
      <alignment horizontal="center" vertical="center"/>
      <protection locked="0"/>
    </xf>
    <xf numFmtId="0" fontId="7" fillId="6" borderId="30" xfId="0" applyFont="1" applyFill="1" applyBorder="1" applyAlignment="1" applyProtection="1">
      <alignment horizontal="center" vertical="center"/>
      <protection locked="0"/>
    </xf>
    <xf numFmtId="0" fontId="22" fillId="6" borderId="28" xfId="0" applyFont="1" applyFill="1" applyBorder="1" applyAlignment="1" applyProtection="1">
      <alignment horizontal="center" vertical="center" wrapText="1"/>
      <protection locked="0"/>
    </xf>
    <xf numFmtId="0" fontId="7" fillId="6" borderId="28" xfId="0" applyFont="1" applyFill="1" applyBorder="1" applyAlignment="1" applyProtection="1">
      <alignment horizontal="center" vertical="center"/>
      <protection locked="0"/>
    </xf>
    <xf numFmtId="0" fontId="22" fillId="7" borderId="9"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7" borderId="3" xfId="0" applyFont="1" applyFill="1" applyBorder="1" applyAlignment="1" applyProtection="1">
      <alignment horizontal="center" vertical="center"/>
      <protection locked="0"/>
    </xf>
    <xf numFmtId="178" fontId="7" fillId="7" borderId="3" xfId="0" applyNumberFormat="1" applyFont="1" applyFill="1" applyBorder="1" applyAlignment="1" applyProtection="1">
      <alignment horizontal="center" vertical="center"/>
    </xf>
    <xf numFmtId="0" fontId="22" fillId="7" borderId="30" xfId="0" applyFont="1" applyFill="1" applyBorder="1" applyAlignment="1" applyProtection="1">
      <alignment horizontal="center" vertical="center"/>
      <protection locked="0"/>
    </xf>
    <xf numFmtId="0" fontId="7" fillId="7" borderId="30" xfId="0" applyFont="1" applyFill="1" applyBorder="1" applyAlignment="1" applyProtection="1">
      <alignment horizontal="center" vertical="center"/>
      <protection locked="0"/>
    </xf>
    <xf numFmtId="177" fontId="21" fillId="0" borderId="0" xfId="0" applyNumberFormat="1" applyFont="1" applyFill="1" applyBorder="1" applyAlignment="1" applyProtection="1">
      <alignment horizontal="center" vertical="center"/>
      <protection locked="0"/>
    </xf>
    <xf numFmtId="0" fontId="16" fillId="7" borderId="24" xfId="0" applyFont="1" applyFill="1" applyBorder="1" applyAlignment="1" applyProtection="1">
      <alignment horizontal="center" vertical="center"/>
      <protection locked="0"/>
    </xf>
    <xf numFmtId="0" fontId="16" fillId="7" borderId="29" xfId="0" applyFont="1" applyFill="1" applyBorder="1" applyAlignment="1" applyProtection="1">
      <alignment horizontal="center" vertical="center"/>
      <protection locked="0"/>
    </xf>
    <xf numFmtId="177" fontId="23" fillId="0" borderId="0" xfId="0" applyNumberFormat="1"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0" fontId="16" fillId="7" borderId="24" xfId="0" applyFont="1" applyFill="1" applyBorder="1" applyAlignment="1" applyProtection="1">
      <alignment horizontal="center" vertical="center" wrapText="1"/>
      <protection locked="0"/>
    </xf>
    <xf numFmtId="177" fontId="7" fillId="7" borderId="3" xfId="0" applyNumberFormat="1" applyFont="1" applyFill="1" applyBorder="1" applyAlignment="1" applyProtection="1">
      <alignment horizontal="center" vertical="center"/>
    </xf>
    <xf numFmtId="0" fontId="7" fillId="7" borderId="9" xfId="0" applyFont="1" applyFill="1" applyBorder="1" applyAlignment="1" applyProtection="1">
      <alignment horizontal="center" vertical="center" wrapText="1"/>
      <protection locked="0"/>
    </xf>
    <xf numFmtId="178" fontId="18" fillId="7" borderId="3" xfId="0" applyNumberFormat="1" applyFont="1" applyFill="1" applyBorder="1" applyAlignment="1" applyProtection="1">
      <alignment horizontal="center" vertical="center"/>
    </xf>
    <xf numFmtId="0" fontId="7" fillId="7" borderId="30" xfId="0" applyFont="1" applyFill="1" applyBorder="1" applyAlignment="1" applyProtection="1">
      <alignment horizontal="center" vertical="center" wrapText="1"/>
      <protection locked="0"/>
    </xf>
    <xf numFmtId="0" fontId="7" fillId="7" borderId="28"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protection locked="0"/>
    </xf>
    <xf numFmtId="0" fontId="22" fillId="7" borderId="28" xfId="0" applyFont="1" applyFill="1" applyBorder="1" applyAlignment="1" applyProtection="1">
      <alignment horizontal="center" vertical="center"/>
      <protection locked="0"/>
    </xf>
    <xf numFmtId="177" fontId="18" fillId="7" borderId="3" xfId="0" applyNumberFormat="1" applyFont="1" applyFill="1" applyBorder="1" applyAlignment="1" applyProtection="1">
      <alignment horizontal="center" vertical="center"/>
    </xf>
    <xf numFmtId="0" fontId="22" fillId="8" borderId="9"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protection locked="0"/>
    </xf>
    <xf numFmtId="0" fontId="7" fillId="8" borderId="24" xfId="0" applyFont="1" applyFill="1" applyBorder="1" applyAlignment="1" applyProtection="1">
      <alignment horizontal="center" vertical="center"/>
      <protection locked="0"/>
    </xf>
    <xf numFmtId="0" fontId="7" fillId="8" borderId="29" xfId="0" applyFont="1" applyFill="1" applyBorder="1" applyAlignment="1" applyProtection="1">
      <alignment horizontal="center" vertical="center"/>
      <protection locked="0"/>
    </xf>
    <xf numFmtId="177" fontId="25" fillId="0" borderId="3" xfId="0" applyNumberFormat="1" applyFont="1" applyFill="1" applyBorder="1" applyAlignment="1" applyProtection="1">
      <alignment horizontal="center" vertical="center"/>
      <protection locked="0"/>
    </xf>
    <xf numFmtId="177" fontId="26" fillId="0" borderId="0" xfId="0" applyNumberFormat="1" applyFont="1" applyFill="1" applyBorder="1" applyAlignment="1" applyProtection="1">
      <alignment horizontal="center" vertical="center"/>
      <protection locked="0"/>
    </xf>
    <xf numFmtId="0" fontId="22" fillId="8" borderId="30" xfId="0" applyFont="1" applyFill="1" applyBorder="1" applyAlignment="1" applyProtection="1">
      <alignment horizontal="center" vertical="center" wrapText="1"/>
      <protection locked="0"/>
    </xf>
    <xf numFmtId="0" fontId="7" fillId="8" borderId="30" xfId="0" applyFont="1" applyFill="1" applyBorder="1" applyAlignment="1" applyProtection="1">
      <alignment horizontal="center" vertical="center"/>
      <protection locked="0"/>
    </xf>
    <xf numFmtId="9" fontId="25" fillId="0" borderId="3" xfId="0" applyNumberFormat="1" applyFont="1" applyFill="1" applyBorder="1" applyAlignment="1" applyProtection="1">
      <alignment horizontal="center" vertical="center"/>
      <protection locked="0"/>
    </xf>
    <xf numFmtId="9" fontId="26" fillId="0" borderId="0" xfId="0" applyNumberFormat="1"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xf>
    <xf numFmtId="0" fontId="7" fillId="8" borderId="28"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protection locked="0"/>
    </xf>
    <xf numFmtId="0" fontId="7" fillId="8" borderId="28" xfId="0" applyFont="1" applyFill="1" applyBorder="1" applyAlignment="1" applyProtection="1">
      <alignment horizontal="center" vertical="center" wrapText="1"/>
      <protection locked="0"/>
    </xf>
    <xf numFmtId="177" fontId="7" fillId="8" borderId="3" xfId="0" applyNumberFormat="1" applyFont="1" applyFill="1" applyBorder="1" applyAlignment="1" applyProtection="1">
      <alignment horizontal="center" vertical="center"/>
    </xf>
    <xf numFmtId="0" fontId="14" fillId="2" borderId="3" xfId="0" applyFont="1" applyFill="1" applyBorder="1" applyAlignment="1" applyProtection="1">
      <alignment vertical="center"/>
      <protection locked="0"/>
    </xf>
    <xf numFmtId="0" fontId="14" fillId="2" borderId="3" xfId="0" applyFont="1" applyFill="1" applyBorder="1" applyAlignment="1" applyProtection="1">
      <alignment horizontal="center" vertical="center"/>
      <protection locked="0"/>
    </xf>
    <xf numFmtId="177" fontId="14" fillId="2" borderId="3" xfId="0" applyNumberFormat="1" applyFont="1" applyFill="1" applyBorder="1" applyAlignment="1" applyProtection="1">
      <alignment horizontal="center" vertical="center"/>
    </xf>
    <xf numFmtId="176" fontId="23" fillId="0" borderId="0" xfId="0" applyNumberFormat="1" applyFont="1" applyFill="1" applyBorder="1" applyAlignment="1" applyProtection="1">
      <alignment horizontal="center" vertical="center"/>
      <protection locked="0"/>
    </xf>
    <xf numFmtId="0" fontId="14" fillId="9" borderId="9" xfId="0" applyFont="1" applyFill="1" applyBorder="1" applyAlignment="1" applyProtection="1">
      <alignment horizontal="center" vertical="center"/>
      <protection locked="0"/>
    </xf>
    <xf numFmtId="0" fontId="7" fillId="10" borderId="24" xfId="0" applyFont="1" applyFill="1" applyBorder="1" applyAlignment="1" applyProtection="1">
      <alignment horizontal="center" vertical="center"/>
      <protection locked="0"/>
    </xf>
    <xf numFmtId="0" fontId="7" fillId="10" borderId="29" xfId="0" applyFont="1" applyFill="1" applyBorder="1" applyAlignment="1" applyProtection="1">
      <alignment horizontal="center" vertical="center"/>
      <protection locked="0"/>
    </xf>
    <xf numFmtId="179" fontId="16" fillId="10" borderId="3" xfId="0" applyNumberFormat="1" applyFont="1" applyFill="1" applyBorder="1" applyAlignment="1" applyProtection="1">
      <alignment horizontal="center" vertical="center"/>
    </xf>
    <xf numFmtId="0" fontId="14" fillId="9" borderId="28" xfId="0" applyFont="1" applyFill="1" applyBorder="1" applyAlignment="1" applyProtection="1">
      <alignment horizontal="center" vertical="center"/>
      <protection locked="0"/>
    </xf>
    <xf numFmtId="0" fontId="14" fillId="9" borderId="24" xfId="0" applyFont="1" applyFill="1" applyBorder="1" applyAlignment="1" applyProtection="1">
      <alignment horizontal="center" vertical="center"/>
      <protection locked="0"/>
    </xf>
    <xf numFmtId="0" fontId="14" fillId="9" borderId="29" xfId="0" applyFont="1" applyFill="1" applyBorder="1" applyAlignment="1" applyProtection="1">
      <alignment horizontal="center" vertical="center"/>
      <protection locked="0"/>
    </xf>
    <xf numFmtId="180" fontId="14" fillId="9" borderId="3" xfId="0" applyNumberFormat="1" applyFont="1" applyFill="1" applyBorder="1" applyAlignment="1" applyProtection="1">
      <alignment horizontal="center" vertical="center"/>
    </xf>
    <xf numFmtId="0" fontId="14" fillId="3" borderId="9"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179" fontId="16" fillId="5" borderId="3" xfId="0" applyNumberFormat="1" applyFont="1" applyFill="1" applyBorder="1" applyAlignment="1" applyProtection="1">
      <alignment horizontal="center" vertical="center"/>
    </xf>
    <xf numFmtId="179" fontId="23" fillId="0" borderId="0" xfId="0" applyNumberFormat="1" applyFont="1" applyFill="1" applyBorder="1" applyAlignment="1" applyProtection="1">
      <alignment horizontal="center" vertical="center"/>
      <protection locked="0"/>
    </xf>
    <xf numFmtId="0" fontId="22" fillId="8" borderId="28" xfId="0" applyFont="1" applyFill="1" applyBorder="1" applyAlignment="1" applyProtection="1">
      <alignment horizontal="center" vertical="center" wrapText="1"/>
      <protection locked="0"/>
    </xf>
    <xf numFmtId="0" fontId="14" fillId="3" borderId="28"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29" xfId="0" applyFont="1" applyFill="1" applyBorder="1" applyAlignment="1" applyProtection="1">
      <alignment horizontal="center" vertical="center"/>
      <protection locked="0"/>
    </xf>
    <xf numFmtId="180" fontId="14" fillId="3" borderId="3" xfId="0" applyNumberFormat="1" applyFont="1" applyFill="1" applyBorder="1" applyAlignment="1" applyProtection="1">
      <alignment horizontal="center" vertical="center"/>
    </xf>
    <xf numFmtId="180" fontId="23" fillId="0" borderId="0" xfId="0" applyNumberFormat="1" applyFont="1" applyFill="1" applyBorder="1" applyAlignment="1" applyProtection="1">
      <alignment horizontal="center" vertical="center"/>
      <protection locked="0"/>
    </xf>
    <xf numFmtId="0" fontId="7" fillId="0" borderId="24" xfId="0" applyFont="1" applyBorder="1" applyAlignment="1">
      <alignment horizontal="left" vertical="center" wrapText="1"/>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24"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24"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113538</xdr:colOff>
      <xdr:row>8</xdr:row>
      <xdr:rowOff>96012</xdr:rowOff>
    </xdr:from>
    <xdr:to>
      <xdr:col>2</xdr:col>
      <xdr:colOff>598170</xdr:colOff>
      <xdr:row>12</xdr:row>
      <xdr:rowOff>121920</xdr:rowOff>
    </xdr:to>
    <xdr:sp>
      <xdr:nvSpPr>
        <xdr:cNvPr id="2" name="右箭头 1"/>
        <xdr:cNvSpPr/>
      </xdr:nvSpPr>
      <xdr:spPr>
        <a:xfrm rot="16200000">
          <a:off x="1238250" y="2800350"/>
          <a:ext cx="977900" cy="48450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5</xdr:col>
      <xdr:colOff>151638</xdr:colOff>
      <xdr:row>8</xdr:row>
      <xdr:rowOff>86487</xdr:rowOff>
    </xdr:from>
    <xdr:to>
      <xdr:col>5</xdr:col>
      <xdr:colOff>636270</xdr:colOff>
      <xdr:row>12</xdr:row>
      <xdr:rowOff>112395</xdr:rowOff>
    </xdr:to>
    <xdr:sp>
      <xdr:nvSpPr>
        <xdr:cNvPr id="3" name="右箭头 2"/>
        <xdr:cNvSpPr/>
      </xdr:nvSpPr>
      <xdr:spPr>
        <a:xfrm rot="16200000">
          <a:off x="4010025" y="2790825"/>
          <a:ext cx="977900" cy="48450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5</xdr:col>
      <xdr:colOff>190497</xdr:colOff>
      <xdr:row>12</xdr:row>
      <xdr:rowOff>95250</xdr:rowOff>
    </xdr:from>
    <xdr:to>
      <xdr:col>13</xdr:col>
      <xdr:colOff>1133474</xdr:colOff>
      <xdr:row>16</xdr:row>
      <xdr:rowOff>198120</xdr:rowOff>
    </xdr:to>
    <xdr:sp>
      <xdr:nvSpPr>
        <xdr:cNvPr id="5" name="上弧形箭头 4"/>
        <xdr:cNvSpPr/>
      </xdr:nvSpPr>
      <xdr:spPr>
        <a:xfrm rot="10800000">
          <a:off x="4295140" y="3505200"/>
          <a:ext cx="9239250" cy="941070"/>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solidFill>
              <a:schemeClr val="tx1"/>
            </a:solidFill>
          </a:endParaRPr>
        </a:p>
      </xdr:txBody>
    </xdr:sp>
    <xdr:clientData/>
  </xdr:twoCellAnchor>
  <xdr:twoCellAnchor>
    <xdr:from>
      <xdr:col>11</xdr:col>
      <xdr:colOff>428625</xdr:colOff>
      <xdr:row>8</xdr:row>
      <xdr:rowOff>19050</xdr:rowOff>
    </xdr:from>
    <xdr:to>
      <xdr:col>11</xdr:col>
      <xdr:colOff>913257</xdr:colOff>
      <xdr:row>9</xdr:row>
      <xdr:rowOff>227838</xdr:rowOff>
    </xdr:to>
    <xdr:sp>
      <xdr:nvSpPr>
        <xdr:cNvPr id="7" name="右箭头 6"/>
        <xdr:cNvSpPr/>
      </xdr:nvSpPr>
      <xdr:spPr>
        <a:xfrm rot="16200000">
          <a:off x="10772140" y="2457450"/>
          <a:ext cx="447040" cy="48450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10</xdr:col>
      <xdr:colOff>419100</xdr:colOff>
      <xdr:row>8</xdr:row>
      <xdr:rowOff>38100</xdr:rowOff>
    </xdr:from>
    <xdr:to>
      <xdr:col>10</xdr:col>
      <xdr:colOff>903732</xdr:colOff>
      <xdr:row>10</xdr:row>
      <xdr:rowOff>8763</xdr:rowOff>
    </xdr:to>
    <xdr:sp>
      <xdr:nvSpPr>
        <xdr:cNvPr id="8" name="右箭头 7"/>
        <xdr:cNvSpPr/>
      </xdr:nvSpPr>
      <xdr:spPr>
        <a:xfrm rot="16200000">
          <a:off x="9371965" y="2476500"/>
          <a:ext cx="447040" cy="48450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9</xdr:col>
      <xdr:colOff>438150</xdr:colOff>
      <xdr:row>8</xdr:row>
      <xdr:rowOff>28575</xdr:rowOff>
    </xdr:from>
    <xdr:to>
      <xdr:col>9</xdr:col>
      <xdr:colOff>922782</xdr:colOff>
      <xdr:row>9</xdr:row>
      <xdr:rowOff>237363</xdr:rowOff>
    </xdr:to>
    <xdr:sp>
      <xdr:nvSpPr>
        <xdr:cNvPr id="9" name="右箭头 8"/>
        <xdr:cNvSpPr/>
      </xdr:nvSpPr>
      <xdr:spPr>
        <a:xfrm rot="16200000">
          <a:off x="8000365" y="2466975"/>
          <a:ext cx="447040" cy="48450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9</xdr:col>
      <xdr:colOff>47625</xdr:colOff>
      <xdr:row>41</xdr:row>
      <xdr:rowOff>59411</xdr:rowOff>
    </xdr:to>
    <xdr:pic>
      <xdr:nvPicPr>
        <xdr:cNvPr id="3" name="图片 2"/>
        <xdr:cNvPicPr>
          <a:picLocks noChangeAspect="1"/>
        </xdr:cNvPicPr>
      </xdr:nvPicPr>
      <xdr:blipFill>
        <a:blip r:embed="rId1"/>
        <a:stretch>
          <a:fillRect/>
        </a:stretch>
      </xdr:blipFill>
      <xdr:spPr>
        <a:xfrm>
          <a:off x="0" y="0"/>
          <a:ext cx="6219825" cy="708850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43"/>
  <sheetViews>
    <sheetView tabSelected="1" workbookViewId="0">
      <selection activeCell="G8" sqref="G8"/>
    </sheetView>
  </sheetViews>
  <sheetFormatPr defaultColWidth="9" defaultRowHeight="24.75" outlineLevelCol="6"/>
  <cols>
    <col min="1" max="1" width="12.75" style="57" customWidth="1"/>
    <col min="2" max="2" width="13.75" style="57" customWidth="1"/>
    <col min="3" max="3" width="55.125" style="57" customWidth="1"/>
    <col min="4" max="4" width="9.375" style="57" customWidth="1"/>
    <col min="5" max="5" width="14.375" style="56" customWidth="1"/>
    <col min="6" max="6" width="7.625" style="58" customWidth="1"/>
    <col min="7" max="8" width="9" style="57"/>
    <col min="9" max="9" width="13.125" style="57" customWidth="1"/>
    <col min="10" max="16384" width="9" style="57"/>
  </cols>
  <sheetData>
    <row r="1" ht="20.25" customHeight="1" spans="1:6">
      <c r="A1" s="59" t="s">
        <v>0</v>
      </c>
      <c r="B1" s="59"/>
      <c r="C1" s="59"/>
      <c r="D1" s="59"/>
      <c r="E1" s="59"/>
      <c r="F1" s="60"/>
    </row>
    <row r="2" ht="19.5" customHeight="1" spans="1:7">
      <c r="A2" s="61" t="s">
        <v>1</v>
      </c>
      <c r="B2" s="61"/>
      <c r="C2" s="61"/>
      <c r="D2" s="61"/>
      <c r="E2" s="62" t="s">
        <v>2</v>
      </c>
      <c r="F2" s="63" t="s">
        <v>3</v>
      </c>
      <c r="G2" s="64" t="s">
        <v>4</v>
      </c>
    </row>
    <row r="3" ht="14.25" customHeight="1" spans="1:6">
      <c r="A3" s="61"/>
      <c r="B3" s="61"/>
      <c r="C3" s="61"/>
      <c r="D3" s="61"/>
      <c r="E3" s="65"/>
      <c r="F3" s="60"/>
    </row>
    <row r="4" ht="16.5" customHeight="1" spans="1:7">
      <c r="A4" s="66" t="s">
        <v>5</v>
      </c>
      <c r="B4" s="67" t="s">
        <v>6</v>
      </c>
      <c r="C4" s="68" t="s">
        <v>7</v>
      </c>
      <c r="D4" s="69"/>
      <c r="E4" s="70">
        <v>18500</v>
      </c>
      <c r="F4" s="71" t="s">
        <v>8</v>
      </c>
      <c r="G4" s="72" t="s">
        <v>9</v>
      </c>
    </row>
    <row r="5" ht="21" customHeight="1" spans="1:7">
      <c r="A5" s="73"/>
      <c r="B5" s="74"/>
      <c r="C5" s="68" t="s">
        <v>10</v>
      </c>
      <c r="D5" s="69"/>
      <c r="E5" s="75" t="s">
        <v>11</v>
      </c>
      <c r="F5" s="71" t="s">
        <v>12</v>
      </c>
      <c r="G5" s="72" t="s">
        <v>13</v>
      </c>
    </row>
    <row r="6" ht="21" customHeight="1" spans="1:7">
      <c r="A6" s="73"/>
      <c r="B6" s="74"/>
      <c r="C6" s="68" t="s">
        <v>14</v>
      </c>
      <c r="D6" s="69"/>
      <c r="E6" s="70">
        <v>6</v>
      </c>
      <c r="F6" s="71" t="s">
        <v>15</v>
      </c>
      <c r="G6" s="72" t="s">
        <v>16</v>
      </c>
    </row>
    <row r="7" ht="21.75" customHeight="1" spans="1:7">
      <c r="A7" s="73"/>
      <c r="B7" s="74"/>
      <c r="C7" s="68" t="s">
        <v>17</v>
      </c>
      <c r="D7" s="69"/>
      <c r="E7" s="70">
        <v>1</v>
      </c>
      <c r="F7" s="71" t="s">
        <v>18</v>
      </c>
      <c r="G7" s="72" t="s">
        <v>19</v>
      </c>
    </row>
    <row r="8" spans="1:6">
      <c r="A8" s="73"/>
      <c r="B8" s="74"/>
      <c r="C8" s="76" t="s">
        <v>20</v>
      </c>
      <c r="D8" s="77"/>
      <c r="E8" s="78" t="s">
        <v>21</v>
      </c>
      <c r="F8" s="79"/>
    </row>
    <row r="9" ht="27" customHeight="1" spans="1:6">
      <c r="A9" s="73"/>
      <c r="B9" s="80"/>
      <c r="C9" s="81"/>
      <c r="D9" s="82"/>
      <c r="E9" s="83" t="s">
        <v>22</v>
      </c>
      <c r="F9" s="79"/>
    </row>
    <row r="10" spans="1:6">
      <c r="A10" s="73"/>
      <c r="B10" s="84" t="s">
        <v>23</v>
      </c>
      <c r="C10" s="68" t="s">
        <v>24</v>
      </c>
      <c r="D10" s="69"/>
      <c r="E10" s="85">
        <v>10000</v>
      </c>
      <c r="F10" s="79"/>
    </row>
    <row r="11" spans="1:6">
      <c r="A11" s="73"/>
      <c r="B11" s="86"/>
      <c r="C11" s="68" t="s">
        <v>25</v>
      </c>
      <c r="D11" s="69"/>
      <c r="E11" s="85">
        <v>1</v>
      </c>
      <c r="F11" s="79"/>
    </row>
    <row r="12" spans="1:6">
      <c r="A12" s="73"/>
      <c r="B12" s="86"/>
      <c r="C12" s="68" t="s">
        <v>26</v>
      </c>
      <c r="D12" s="69"/>
      <c r="E12" s="78">
        <f>$E$4*E6</f>
        <v>111000</v>
      </c>
      <c r="F12" s="79"/>
    </row>
    <row r="13" spans="1:6">
      <c r="A13" s="87"/>
      <c r="B13" s="88"/>
      <c r="C13" s="68" t="s">
        <v>27</v>
      </c>
      <c r="D13" s="69"/>
      <c r="E13" s="78">
        <f>E11*E10+E4*E6</f>
        <v>121000</v>
      </c>
      <c r="F13" s="79"/>
    </row>
    <row r="14" ht="16.5" customHeight="1" spans="1:6">
      <c r="A14" s="89" t="s">
        <v>28</v>
      </c>
      <c r="B14" s="90" t="s">
        <v>29</v>
      </c>
      <c r="C14" s="91" t="s">
        <v>30</v>
      </c>
      <c r="D14" s="92">
        <v>2500</v>
      </c>
      <c r="E14" s="93">
        <f>$E$7*D14</f>
        <v>2500</v>
      </c>
      <c r="F14" s="79"/>
    </row>
    <row r="15" spans="1:6">
      <c r="A15" s="94"/>
      <c r="B15" s="95"/>
      <c r="C15" s="91" t="s">
        <v>31</v>
      </c>
      <c r="D15" s="92">
        <v>500</v>
      </c>
      <c r="E15" s="93">
        <f>$E$7*D15</f>
        <v>500</v>
      </c>
      <c r="F15" s="79"/>
    </row>
    <row r="16" spans="1:6">
      <c r="A16" s="94"/>
      <c r="B16" s="95"/>
      <c r="C16" s="91" t="s">
        <v>32</v>
      </c>
      <c r="D16" s="92">
        <v>60</v>
      </c>
      <c r="E16" s="93">
        <f>$E$10*$E$11/D16</f>
        <v>166.666666666667</v>
      </c>
      <c r="F16" s="79"/>
    </row>
    <row r="17" spans="1:6">
      <c r="A17" s="94"/>
      <c r="B17" s="95"/>
      <c r="C17" s="91" t="s">
        <v>33</v>
      </c>
      <c r="D17" s="92">
        <v>350</v>
      </c>
      <c r="E17" s="93">
        <f>$E$11*D17</f>
        <v>350</v>
      </c>
      <c r="F17" s="79"/>
    </row>
    <row r="18" spans="1:6">
      <c r="A18" s="94"/>
      <c r="B18" s="95"/>
      <c r="C18" s="91" t="s">
        <v>34</v>
      </c>
      <c r="D18" s="92">
        <v>72</v>
      </c>
      <c r="E18" s="93">
        <f>$E$4*$E$6/D18</f>
        <v>1541.66666666667</v>
      </c>
      <c r="F18" s="96"/>
    </row>
    <row r="19" spans="1:6">
      <c r="A19" s="94"/>
      <c r="B19" s="95"/>
      <c r="C19" s="91" t="s">
        <v>35</v>
      </c>
      <c r="D19" s="92">
        <v>150</v>
      </c>
      <c r="E19" s="93">
        <f>$E$6*D19</f>
        <v>900</v>
      </c>
      <c r="F19" s="79"/>
    </row>
    <row r="20" spans="1:6">
      <c r="A20" s="94"/>
      <c r="B20" s="95"/>
      <c r="C20" s="97" t="s">
        <v>36</v>
      </c>
      <c r="D20" s="98"/>
      <c r="E20" s="93">
        <f>SUM(E14:E19)</f>
        <v>5958.33333333333</v>
      </c>
      <c r="F20" s="99"/>
    </row>
    <row r="21" spans="1:6">
      <c r="A21" s="94"/>
      <c r="B21" s="100"/>
      <c r="C21" s="101" t="s">
        <v>37</v>
      </c>
      <c r="D21" s="98"/>
      <c r="E21" s="102">
        <f>E20/30*$E$35</f>
        <v>1117.1875</v>
      </c>
      <c r="F21" s="99"/>
    </row>
    <row r="22" spans="1:6">
      <c r="A22" s="94"/>
      <c r="B22" s="103" t="s">
        <v>38</v>
      </c>
      <c r="C22" s="91" t="s">
        <v>39</v>
      </c>
      <c r="D22" s="92">
        <v>200</v>
      </c>
      <c r="E22" s="104">
        <f>$E$35*D22*E7</f>
        <v>1125</v>
      </c>
      <c r="F22" s="96"/>
    </row>
    <row r="23" spans="1:6">
      <c r="A23" s="94"/>
      <c r="B23" s="105"/>
      <c r="C23" s="91" t="s">
        <v>40</v>
      </c>
      <c r="D23" s="92">
        <v>100</v>
      </c>
      <c r="E23" s="104">
        <f>$E$35*D23</f>
        <v>562.5</v>
      </c>
      <c r="F23" s="96"/>
    </row>
    <row r="24" spans="1:6">
      <c r="A24" s="94"/>
      <c r="B24" s="105"/>
      <c r="C24" s="91" t="s">
        <v>41</v>
      </c>
      <c r="D24" s="92">
        <v>20</v>
      </c>
      <c r="E24" s="104">
        <f>$E$35*D24</f>
        <v>112.5</v>
      </c>
      <c r="F24" s="96"/>
    </row>
    <row r="25" spans="1:6">
      <c r="A25" s="94"/>
      <c r="B25" s="106"/>
      <c r="C25" s="97" t="s">
        <v>42</v>
      </c>
      <c r="D25" s="98"/>
      <c r="E25" s="93">
        <f>SUM(E22:E24)</f>
        <v>1800</v>
      </c>
      <c r="F25" s="99"/>
    </row>
    <row r="26" spans="1:6">
      <c r="A26" s="94"/>
      <c r="B26" s="107" t="s">
        <v>43</v>
      </c>
      <c r="C26" s="97" t="s">
        <v>44</v>
      </c>
      <c r="D26" s="98"/>
      <c r="E26" s="93">
        <f>E20+E25</f>
        <v>7758.33333333333</v>
      </c>
      <c r="F26" s="99"/>
    </row>
    <row r="27" spans="1:6">
      <c r="A27" s="108"/>
      <c r="B27" s="107"/>
      <c r="C27" s="97" t="s">
        <v>45</v>
      </c>
      <c r="D27" s="98"/>
      <c r="E27" s="109">
        <f>E21+E25</f>
        <v>2917.1875</v>
      </c>
      <c r="F27" s="99"/>
    </row>
    <row r="28" ht="16.5" customHeight="1" spans="1:7">
      <c r="A28" s="110" t="s">
        <v>46</v>
      </c>
      <c r="B28" s="111" t="s">
        <v>47</v>
      </c>
      <c r="C28" s="112" t="s">
        <v>48</v>
      </c>
      <c r="D28" s="113"/>
      <c r="E28" s="114">
        <v>200</v>
      </c>
      <c r="F28" s="115" t="s">
        <v>49</v>
      </c>
      <c r="G28" s="64" t="s">
        <v>50</v>
      </c>
    </row>
    <row r="29" ht="23.25" spans="1:7">
      <c r="A29" s="116"/>
      <c r="B29" s="117"/>
      <c r="C29" s="112" t="s">
        <v>51</v>
      </c>
      <c r="D29" s="113"/>
      <c r="E29" s="118">
        <v>0.5</v>
      </c>
      <c r="F29" s="119" t="s">
        <v>52</v>
      </c>
      <c r="G29" s="64" t="s">
        <v>53</v>
      </c>
    </row>
    <row r="30" ht="23.25" spans="1:7">
      <c r="A30" s="116"/>
      <c r="B30" s="117"/>
      <c r="C30" s="112" t="s">
        <v>54</v>
      </c>
      <c r="D30" s="113"/>
      <c r="E30" s="114">
        <v>1</v>
      </c>
      <c r="F30" s="115" t="s">
        <v>55</v>
      </c>
      <c r="G30" s="64" t="s">
        <v>56</v>
      </c>
    </row>
    <row r="31" spans="1:6">
      <c r="A31" s="116"/>
      <c r="B31" s="117"/>
      <c r="C31" s="112" t="s">
        <v>57</v>
      </c>
      <c r="D31" s="113"/>
      <c r="E31" s="120">
        <f>E28*E29/E30*8</f>
        <v>800</v>
      </c>
      <c r="F31" s="79"/>
    </row>
    <row r="32" spans="1:6">
      <c r="A32" s="116"/>
      <c r="B32" s="121"/>
      <c r="C32" s="112" t="s">
        <v>58</v>
      </c>
      <c r="D32" s="113"/>
      <c r="E32" s="120">
        <f>E6*E31</f>
        <v>4800</v>
      </c>
      <c r="F32" s="79"/>
    </row>
    <row r="33" ht="23.25" spans="1:7">
      <c r="A33" s="116"/>
      <c r="B33" s="122" t="s">
        <v>59</v>
      </c>
      <c r="C33" s="123" t="s">
        <v>60</v>
      </c>
      <c r="D33" s="123" t="s">
        <v>61</v>
      </c>
      <c r="E33" s="114">
        <v>5</v>
      </c>
      <c r="F33" s="115" t="s">
        <v>62</v>
      </c>
      <c r="G33" s="64" t="s">
        <v>63</v>
      </c>
    </row>
    <row r="34" spans="1:6">
      <c r="A34" s="116"/>
      <c r="B34" s="124"/>
      <c r="C34" s="123" t="s">
        <v>64</v>
      </c>
      <c r="D34" s="123" t="s">
        <v>65</v>
      </c>
      <c r="E34" s="125">
        <f>E33*5400</f>
        <v>27000</v>
      </c>
      <c r="F34" s="99"/>
    </row>
    <row r="35" spans="1:6">
      <c r="A35" s="116"/>
      <c r="B35" s="126" t="s">
        <v>66</v>
      </c>
      <c r="C35" s="127" t="s">
        <v>67</v>
      </c>
      <c r="D35" s="127"/>
      <c r="E35" s="128">
        <f>E34/E32</f>
        <v>5.625</v>
      </c>
      <c r="F35" s="129"/>
    </row>
    <row r="36" customFormat="1" spans="1:6">
      <c r="A36" s="116"/>
      <c r="B36" s="130" t="s">
        <v>68</v>
      </c>
      <c r="C36" s="131" t="s">
        <v>64</v>
      </c>
      <c r="D36" s="132"/>
      <c r="E36" s="133">
        <f>IF(E35&lt;=30,E26/E34,"RESET")</f>
        <v>0.287345679012346</v>
      </c>
      <c r="F36" s="129"/>
    </row>
    <row r="37" customFormat="1" spans="1:6">
      <c r="A37" s="116"/>
      <c r="B37" s="134"/>
      <c r="C37" s="135" t="s">
        <v>60</v>
      </c>
      <c r="D37" s="136"/>
      <c r="E37" s="137">
        <f>IF(E35&lt;=30,E26/E33,"RESET")</f>
        <v>1551.66666666667</v>
      </c>
      <c r="F37" s="129"/>
    </row>
    <row r="38" s="56" customFormat="1" spans="1:6">
      <c r="A38" s="116"/>
      <c r="B38" s="138" t="s">
        <v>69</v>
      </c>
      <c r="C38" s="139" t="s">
        <v>64</v>
      </c>
      <c r="D38" s="140"/>
      <c r="E38" s="141">
        <f>IF(E35&lt;=30,E27/E34,"RESET")</f>
        <v>0.108043981481481</v>
      </c>
      <c r="F38" s="142"/>
    </row>
    <row r="39" spans="1:6">
      <c r="A39" s="143"/>
      <c r="B39" s="144"/>
      <c r="C39" s="145" t="s">
        <v>60</v>
      </c>
      <c r="D39" s="146"/>
      <c r="E39" s="147">
        <f>IF(E35&lt;=30,E27/E33,"RESET")</f>
        <v>583.4375</v>
      </c>
      <c r="F39" s="148"/>
    </row>
    <row r="40" ht="42" customHeight="1" spans="1:5">
      <c r="A40" s="149" t="s">
        <v>70</v>
      </c>
      <c r="B40" s="150"/>
      <c r="C40" s="150"/>
      <c r="D40" s="150"/>
      <c r="E40" s="151"/>
    </row>
    <row r="41" ht="42" customHeight="1" spans="1:5">
      <c r="A41" s="149"/>
      <c r="B41" s="150"/>
      <c r="C41" s="150"/>
      <c r="D41" s="150"/>
      <c r="E41" s="151"/>
    </row>
    <row r="42" ht="42" customHeight="1" spans="1:5">
      <c r="A42" s="152" t="s">
        <v>71</v>
      </c>
      <c r="B42" s="153"/>
      <c r="C42" s="153"/>
      <c r="D42" s="153"/>
      <c r="E42" s="154"/>
    </row>
    <row r="43" ht="42" customHeight="1" spans="1:5">
      <c r="A43" s="155" t="s">
        <v>72</v>
      </c>
      <c r="B43" s="156"/>
      <c r="C43" s="156"/>
      <c r="D43" s="156"/>
      <c r="E43" s="157"/>
    </row>
  </sheetData>
  <sheetProtection sheet="1" objects="1"/>
  <mergeCells count="42">
    <mergeCell ref="A1:E1"/>
    <mergeCell ref="C4:D4"/>
    <mergeCell ref="C5:D5"/>
    <mergeCell ref="C6:D6"/>
    <mergeCell ref="C7:D7"/>
    <mergeCell ref="C10:D10"/>
    <mergeCell ref="C11:D11"/>
    <mergeCell ref="C12:D12"/>
    <mergeCell ref="C13:D13"/>
    <mergeCell ref="C20:D20"/>
    <mergeCell ref="C21:D21"/>
    <mergeCell ref="C25:D25"/>
    <mergeCell ref="C26:D26"/>
    <mergeCell ref="C27:D27"/>
    <mergeCell ref="C28:D28"/>
    <mergeCell ref="C29:D29"/>
    <mergeCell ref="C30:D30"/>
    <mergeCell ref="C31:D31"/>
    <mergeCell ref="C32:D32"/>
    <mergeCell ref="C35:D35"/>
    <mergeCell ref="C36:D36"/>
    <mergeCell ref="C37:D37"/>
    <mergeCell ref="C38:D38"/>
    <mergeCell ref="C39:D39"/>
    <mergeCell ref="A42:E42"/>
    <mergeCell ref="A43:E43"/>
    <mergeCell ref="A4:A13"/>
    <mergeCell ref="A14:A27"/>
    <mergeCell ref="A28:A39"/>
    <mergeCell ref="B4:B9"/>
    <mergeCell ref="B10:B13"/>
    <mergeCell ref="B14:B21"/>
    <mergeCell ref="B22:B25"/>
    <mergeCell ref="B26:B27"/>
    <mergeCell ref="B28:B32"/>
    <mergeCell ref="B33:B34"/>
    <mergeCell ref="B36:B37"/>
    <mergeCell ref="B38:B39"/>
    <mergeCell ref="E2:E3"/>
    <mergeCell ref="A2:D3"/>
    <mergeCell ref="C8:D9"/>
    <mergeCell ref="A40:E4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V19"/>
  <sheetViews>
    <sheetView workbookViewId="0">
      <selection activeCell="D13" sqref="D13"/>
    </sheetView>
  </sheetViews>
  <sheetFormatPr defaultColWidth="9" defaultRowHeight="16.5"/>
  <cols>
    <col min="1" max="2" width="9" style="8"/>
    <col min="3" max="4" width="10.25" style="8" customWidth="1"/>
    <col min="5" max="6" width="15.375" style="8" customWidth="1"/>
    <col min="7" max="7" width="11.75" style="8" customWidth="1"/>
    <col min="8" max="9" width="9" style="8"/>
    <col min="10" max="12" width="18.25" style="8" customWidth="1"/>
    <col min="13" max="13" width="9" style="8"/>
    <col min="14" max="14" width="39.875" style="1" customWidth="1"/>
    <col min="15" max="22" width="7.5" style="1" customWidth="1"/>
    <col min="23" max="16384" width="9" style="8"/>
  </cols>
  <sheetData>
    <row r="1" ht="20.25" customHeight="1" spans="14:22">
      <c r="N1" s="9" t="s">
        <v>73</v>
      </c>
      <c r="O1" s="9"/>
      <c r="P1" s="9"/>
      <c r="Q1" s="9"/>
      <c r="R1" s="9"/>
      <c r="S1" s="9"/>
      <c r="T1" s="9"/>
      <c r="U1" s="9"/>
      <c r="V1" s="9"/>
    </row>
    <row r="2" ht="60.75" customHeight="1" spans="1:22">
      <c r="A2" s="17" t="s">
        <v>74</v>
      </c>
      <c r="B2" s="18"/>
      <c r="C2" s="18"/>
      <c r="D2" s="18"/>
      <c r="E2" s="18"/>
      <c r="F2" s="18"/>
      <c r="G2" s="18"/>
      <c r="H2" s="18"/>
      <c r="I2" s="18"/>
      <c r="J2" s="43" t="s">
        <v>75</v>
      </c>
      <c r="K2" s="44" t="s">
        <v>76</v>
      </c>
      <c r="L2" s="45"/>
      <c r="N2" s="10" t="s">
        <v>77</v>
      </c>
      <c r="O2" s="10" t="s">
        <v>78</v>
      </c>
      <c r="P2" s="10" t="s">
        <v>79</v>
      </c>
      <c r="Q2" s="10" t="s">
        <v>80</v>
      </c>
      <c r="R2" s="10" t="s">
        <v>81</v>
      </c>
      <c r="S2" s="10" t="s">
        <v>82</v>
      </c>
      <c r="T2" s="10" t="s">
        <v>83</v>
      </c>
      <c r="U2" s="10" t="s">
        <v>84</v>
      </c>
      <c r="V2" s="10" t="s">
        <v>85</v>
      </c>
    </row>
    <row r="3" ht="18.75" customHeight="1" spans="1:22">
      <c r="A3" s="19" t="s">
        <v>86</v>
      </c>
      <c r="B3" s="15" t="s">
        <v>87</v>
      </c>
      <c r="C3" s="20" t="s">
        <v>88</v>
      </c>
      <c r="D3" s="21"/>
      <c r="E3" s="22" t="s">
        <v>89</v>
      </c>
      <c r="F3" s="22" t="s">
        <v>90</v>
      </c>
      <c r="G3" s="23" t="s">
        <v>91</v>
      </c>
      <c r="H3" s="23" t="s">
        <v>92</v>
      </c>
      <c r="I3" s="46" t="s">
        <v>92</v>
      </c>
      <c r="J3" s="23" t="s">
        <v>93</v>
      </c>
      <c r="K3" s="23" t="s">
        <v>93</v>
      </c>
      <c r="L3" s="47" t="s">
        <v>93</v>
      </c>
      <c r="N3" s="11" t="s">
        <v>94</v>
      </c>
      <c r="O3" s="12">
        <v>0.82</v>
      </c>
      <c r="P3" s="12">
        <v>0.85</v>
      </c>
      <c r="Q3" s="12">
        <v>0.81</v>
      </c>
      <c r="R3" s="12">
        <v>0.84</v>
      </c>
      <c r="S3" s="12">
        <v>0.8</v>
      </c>
      <c r="T3" s="12">
        <v>0.81</v>
      </c>
      <c r="U3" s="12">
        <v>0.79</v>
      </c>
      <c r="V3" s="12">
        <v>0.81</v>
      </c>
    </row>
    <row r="4" ht="18.75" customHeight="1" spans="1:22">
      <c r="A4" s="19"/>
      <c r="B4" s="15"/>
      <c r="C4" s="24" t="s">
        <v>61</v>
      </c>
      <c r="D4" s="25" t="s">
        <v>95</v>
      </c>
      <c r="E4" s="15" t="s">
        <v>96</v>
      </c>
      <c r="F4" s="26" t="s">
        <v>97</v>
      </c>
      <c r="G4" s="15" t="s">
        <v>98</v>
      </c>
      <c r="H4" s="15" t="s">
        <v>99</v>
      </c>
      <c r="I4" s="48" t="s">
        <v>100</v>
      </c>
      <c r="J4" s="15" t="s">
        <v>101</v>
      </c>
      <c r="K4" s="15" t="s">
        <v>102</v>
      </c>
      <c r="L4" s="49" t="s">
        <v>103</v>
      </c>
      <c r="N4" s="11" t="s">
        <v>104</v>
      </c>
      <c r="O4" s="12">
        <v>0.51</v>
      </c>
      <c r="P4" s="12">
        <v>0.53</v>
      </c>
      <c r="Q4" s="12">
        <v>0.54</v>
      </c>
      <c r="R4" s="12">
        <v>0.55</v>
      </c>
      <c r="S4" s="12">
        <v>0.58</v>
      </c>
      <c r="T4" s="12">
        <v>0.59</v>
      </c>
      <c r="U4" s="12">
        <v>0.61</v>
      </c>
      <c r="V4" s="12">
        <v>0.63</v>
      </c>
    </row>
    <row r="5" ht="18.75" customHeight="1" spans="1:22">
      <c r="A5" s="27" t="s">
        <v>105</v>
      </c>
      <c r="B5" s="28">
        <v>45000</v>
      </c>
      <c r="C5" s="29">
        <v>20</v>
      </c>
      <c r="D5" s="30">
        <f>$C$5*5400</f>
        <v>108000</v>
      </c>
      <c r="E5" s="15">
        <v>600</v>
      </c>
      <c r="F5" s="31">
        <v>0.39</v>
      </c>
      <c r="G5" s="15">
        <f>E5*F5*8</f>
        <v>1872</v>
      </c>
      <c r="H5" s="32">
        <f>5400/G5</f>
        <v>2.88461538461538</v>
      </c>
      <c r="I5" s="50">
        <f>$C$5*H5</f>
        <v>57.6923076923077</v>
      </c>
      <c r="J5" s="51">
        <f>ROUNDUP(I5/5,0)</f>
        <v>12</v>
      </c>
      <c r="K5" s="51">
        <f>ROUNDUP(I5/30,0)</f>
        <v>2</v>
      </c>
      <c r="L5" s="52">
        <f>ROUNDUP(I5/60,0)</f>
        <v>1</v>
      </c>
      <c r="N5" s="11" t="s">
        <v>106</v>
      </c>
      <c r="O5" s="12">
        <v>0.78</v>
      </c>
      <c r="P5" s="12">
        <v>0.8</v>
      </c>
      <c r="Q5" s="12">
        <v>0.75</v>
      </c>
      <c r="R5" s="12">
        <v>0.79</v>
      </c>
      <c r="S5" s="12">
        <v>0.81</v>
      </c>
      <c r="T5" s="12">
        <v>0.83</v>
      </c>
      <c r="U5" s="12">
        <v>0.7</v>
      </c>
      <c r="V5" s="12">
        <v>0.72</v>
      </c>
    </row>
    <row r="6" ht="18.75" customHeight="1" spans="1:22">
      <c r="A6" s="27" t="s">
        <v>107</v>
      </c>
      <c r="B6" s="28">
        <v>25500</v>
      </c>
      <c r="C6" s="33"/>
      <c r="D6" s="30">
        <f t="shared" ref="D6:D7" si="0">$C$5*5400</f>
        <v>108000</v>
      </c>
      <c r="E6" s="15">
        <v>400</v>
      </c>
      <c r="F6" s="31">
        <v>0.39</v>
      </c>
      <c r="G6" s="15">
        <f t="shared" ref="G6:G7" si="1">E6*F6*8</f>
        <v>1248</v>
      </c>
      <c r="H6" s="32">
        <f t="shared" ref="H6:H7" si="2">5400/G6</f>
        <v>4.32692307692308</v>
      </c>
      <c r="I6" s="50">
        <f t="shared" ref="I6:I7" si="3">$C$5*H6</f>
        <v>86.5384615384615</v>
      </c>
      <c r="J6" s="51">
        <f t="shared" ref="J6:J7" si="4">ROUNDUP(I6/5,0)</f>
        <v>18</v>
      </c>
      <c r="K6" s="51">
        <f t="shared" ref="K6:K7" si="5">ROUNDUP(I6/30,0)</f>
        <v>3</v>
      </c>
      <c r="L6" s="52">
        <f t="shared" ref="L6:L7" si="6">ROUNDUP(I6/60,0)</f>
        <v>2</v>
      </c>
      <c r="N6" s="10" t="s">
        <v>108</v>
      </c>
      <c r="O6" s="12" t="s">
        <v>109</v>
      </c>
      <c r="P6" s="12" t="s">
        <v>109</v>
      </c>
      <c r="Q6" s="12" t="s">
        <v>109</v>
      </c>
      <c r="R6" s="12" t="s">
        <v>109</v>
      </c>
      <c r="S6" s="12">
        <v>0.75</v>
      </c>
      <c r="T6" s="12">
        <v>0.76</v>
      </c>
      <c r="U6" s="12">
        <v>0.81</v>
      </c>
      <c r="V6" s="12">
        <v>0.83</v>
      </c>
    </row>
    <row r="7" ht="18.75" customHeight="1" spans="1:22">
      <c r="A7" s="34" t="s">
        <v>110</v>
      </c>
      <c r="B7" s="35">
        <v>18500</v>
      </c>
      <c r="C7" s="36"/>
      <c r="D7" s="37">
        <f t="shared" si="0"/>
        <v>108000</v>
      </c>
      <c r="E7" s="38">
        <v>200</v>
      </c>
      <c r="F7" s="39">
        <v>0.39</v>
      </c>
      <c r="G7" s="38">
        <f t="shared" si="1"/>
        <v>624</v>
      </c>
      <c r="H7" s="40">
        <f t="shared" si="2"/>
        <v>8.65384615384615</v>
      </c>
      <c r="I7" s="53">
        <f t="shared" si="3"/>
        <v>173.076923076923</v>
      </c>
      <c r="J7" s="54">
        <f t="shared" si="4"/>
        <v>35</v>
      </c>
      <c r="K7" s="54">
        <f t="shared" si="5"/>
        <v>6</v>
      </c>
      <c r="L7" s="55">
        <f t="shared" si="6"/>
        <v>3</v>
      </c>
      <c r="N7" s="10" t="s">
        <v>111</v>
      </c>
      <c r="O7" s="12">
        <v>0.3</v>
      </c>
      <c r="P7" s="12">
        <v>0.33</v>
      </c>
      <c r="Q7" s="12">
        <v>0.34</v>
      </c>
      <c r="R7" s="12">
        <v>0.35</v>
      </c>
      <c r="S7" s="12">
        <v>0.4</v>
      </c>
      <c r="T7" s="12">
        <v>0.41</v>
      </c>
      <c r="U7" s="12">
        <v>0.6</v>
      </c>
      <c r="V7" s="12">
        <v>0.61</v>
      </c>
    </row>
    <row r="8" ht="18.75" customHeight="1" spans="3:22">
      <c r="C8" s="41" t="s">
        <v>112</v>
      </c>
      <c r="D8" s="41"/>
      <c r="E8" s="41"/>
      <c r="F8" s="41" t="s">
        <v>112</v>
      </c>
      <c r="G8" s="41"/>
      <c r="H8" s="41"/>
      <c r="I8" s="41"/>
      <c r="J8" s="41" t="s">
        <v>113</v>
      </c>
      <c r="K8" s="41" t="s">
        <v>113</v>
      </c>
      <c r="L8" s="41" t="s">
        <v>113</v>
      </c>
      <c r="N8" s="10" t="s">
        <v>114</v>
      </c>
      <c r="O8" s="12">
        <v>0.35</v>
      </c>
      <c r="P8" s="12">
        <v>0.37</v>
      </c>
      <c r="Q8" s="12">
        <v>0.38</v>
      </c>
      <c r="R8" s="12">
        <v>0.4</v>
      </c>
      <c r="S8" s="12">
        <v>0.44</v>
      </c>
      <c r="T8" s="12">
        <v>0.45</v>
      </c>
      <c r="U8" s="12">
        <v>0.65</v>
      </c>
      <c r="V8" s="12">
        <v>0.66</v>
      </c>
    </row>
    <row r="9" ht="18.75" customHeight="1" spans="14:22">
      <c r="N9" s="10" t="s">
        <v>115</v>
      </c>
      <c r="O9" s="12">
        <v>0.38</v>
      </c>
      <c r="P9" s="12">
        <v>0.39</v>
      </c>
      <c r="Q9" s="12">
        <v>0.4</v>
      </c>
      <c r="R9" s="12">
        <v>0.41</v>
      </c>
      <c r="S9" s="12">
        <v>0.48</v>
      </c>
      <c r="T9" s="12">
        <v>0.5</v>
      </c>
      <c r="U9" s="12">
        <v>0.66</v>
      </c>
      <c r="V9" s="12">
        <v>0.67</v>
      </c>
    </row>
    <row r="10" ht="18.75" customHeight="1" spans="14:22">
      <c r="N10" s="10" t="s">
        <v>116</v>
      </c>
      <c r="O10" s="12">
        <v>0.75</v>
      </c>
      <c r="P10" s="12">
        <v>0.76</v>
      </c>
      <c r="Q10" s="12">
        <v>0.74</v>
      </c>
      <c r="R10" s="12">
        <v>0.75</v>
      </c>
      <c r="S10" s="12" t="s">
        <v>109</v>
      </c>
      <c r="T10" s="12" t="s">
        <v>109</v>
      </c>
      <c r="U10" s="12" t="s">
        <v>109</v>
      </c>
      <c r="V10" s="12" t="s">
        <v>109</v>
      </c>
    </row>
    <row r="11" ht="18.75" customHeight="1" spans="14:22">
      <c r="N11" s="10" t="s">
        <v>117</v>
      </c>
      <c r="O11" s="12">
        <v>0.72</v>
      </c>
      <c r="P11" s="12">
        <v>0.74</v>
      </c>
      <c r="Q11" s="12">
        <v>0.73</v>
      </c>
      <c r="R11" s="12">
        <v>0.75</v>
      </c>
      <c r="S11" s="12">
        <v>0.75</v>
      </c>
      <c r="T11" s="12">
        <v>0.75</v>
      </c>
      <c r="U11" s="12">
        <v>0.77</v>
      </c>
      <c r="V11" s="12">
        <v>0.78</v>
      </c>
    </row>
    <row r="12" ht="18.75" customHeight="1"/>
    <row r="19" s="8" customFormat="1" ht="27" customHeight="1" spans="8:10">
      <c r="H19" s="42" t="s">
        <v>118</v>
      </c>
      <c r="I19" s="42"/>
      <c r="J19" s="42"/>
    </row>
  </sheetData>
  <mergeCells count="8">
    <mergeCell ref="N1:V1"/>
    <mergeCell ref="A2:I2"/>
    <mergeCell ref="K2:L2"/>
    <mergeCell ref="C3:D3"/>
    <mergeCell ref="H19:J19"/>
    <mergeCell ref="A3:A4"/>
    <mergeCell ref="B3:B4"/>
    <mergeCell ref="C5:C7"/>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
  <sheetViews>
    <sheetView workbookViewId="0">
      <selection activeCell="N31" sqref="N31"/>
    </sheetView>
  </sheetViews>
  <sheetFormatPr defaultColWidth="9" defaultRowHeight="13.5"/>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19"/>
  <sheetViews>
    <sheetView workbookViewId="0">
      <selection activeCell="C3" sqref="C3"/>
    </sheetView>
  </sheetViews>
  <sheetFormatPr defaultColWidth="9" defaultRowHeight="16.5" outlineLevelCol="5"/>
  <cols>
    <col min="1" max="1" width="49.5" style="8" customWidth="1"/>
    <col min="2" max="6" width="25.875" style="8" customWidth="1"/>
    <col min="7" max="16384" width="9" style="8"/>
  </cols>
  <sheetData>
    <row r="1" ht="20.25" customHeight="1"/>
    <row r="2" ht="87" customHeight="1" spans="1:6">
      <c r="A2" s="13" t="s">
        <v>119</v>
      </c>
      <c r="B2" s="14" t="s">
        <v>120</v>
      </c>
      <c r="C2" s="14"/>
      <c r="D2" s="14"/>
      <c r="E2" s="14"/>
      <c r="F2" s="14"/>
    </row>
    <row r="3" ht="18.75" customHeight="1" spans="1:6">
      <c r="A3" s="10" t="s">
        <v>121</v>
      </c>
      <c r="B3" s="15" t="s">
        <v>11</v>
      </c>
      <c r="C3" s="15" t="s">
        <v>122</v>
      </c>
      <c r="D3" s="15" t="s">
        <v>123</v>
      </c>
      <c r="E3" s="15" t="s">
        <v>124</v>
      </c>
      <c r="F3" s="15" t="s">
        <v>125</v>
      </c>
    </row>
    <row r="4" ht="18.75" customHeight="1" spans="1:6">
      <c r="A4" s="11" t="s">
        <v>94</v>
      </c>
      <c r="B4" s="16" t="s">
        <v>126</v>
      </c>
      <c r="C4" s="16" t="s">
        <v>127</v>
      </c>
      <c r="D4" s="16" t="s">
        <v>128</v>
      </c>
      <c r="E4" s="16" t="s">
        <v>128</v>
      </c>
      <c r="F4" s="16" t="s">
        <v>128</v>
      </c>
    </row>
    <row r="5" ht="18.75" customHeight="1" spans="1:6">
      <c r="A5" s="11" t="s">
        <v>104</v>
      </c>
      <c r="B5" s="16" t="s">
        <v>126</v>
      </c>
      <c r="C5" s="16" t="s">
        <v>126</v>
      </c>
      <c r="D5" s="16" t="s">
        <v>109</v>
      </c>
      <c r="E5" s="16" t="s">
        <v>109</v>
      </c>
      <c r="F5" s="16" t="s">
        <v>127</v>
      </c>
    </row>
    <row r="6" ht="18.75" customHeight="1" spans="1:6">
      <c r="A6" s="11" t="s">
        <v>106</v>
      </c>
      <c r="B6" s="16" t="s">
        <v>126</v>
      </c>
      <c r="C6" s="16" t="s">
        <v>126</v>
      </c>
      <c r="D6" s="16" t="s">
        <v>109</v>
      </c>
      <c r="E6" s="16" t="s">
        <v>128</v>
      </c>
      <c r="F6" s="16" t="s">
        <v>128</v>
      </c>
    </row>
    <row r="7" ht="18.75" customHeight="1" spans="1:6">
      <c r="A7" s="10" t="s">
        <v>108</v>
      </c>
      <c r="B7" s="16" t="s">
        <v>129</v>
      </c>
      <c r="C7" s="16" t="s">
        <v>126</v>
      </c>
      <c r="D7" s="16" t="s">
        <v>130</v>
      </c>
      <c r="E7" s="16" t="s">
        <v>130</v>
      </c>
      <c r="F7" s="16" t="s">
        <v>130</v>
      </c>
    </row>
    <row r="8" ht="18.75" customHeight="1" spans="1:6">
      <c r="A8" s="10" t="s">
        <v>111</v>
      </c>
      <c r="B8" s="16" t="s">
        <v>129</v>
      </c>
      <c r="C8" s="16" t="s">
        <v>126</v>
      </c>
      <c r="D8" s="16" t="s">
        <v>109</v>
      </c>
      <c r="E8" s="16" t="s">
        <v>127</v>
      </c>
      <c r="F8" s="16" t="s">
        <v>127</v>
      </c>
    </row>
    <row r="9" ht="18.75" customHeight="1" spans="1:6">
      <c r="A9" s="10" t="s">
        <v>114</v>
      </c>
      <c r="B9" s="16" t="s">
        <v>129</v>
      </c>
      <c r="C9" s="16" t="s">
        <v>130</v>
      </c>
      <c r="D9" s="16" t="s">
        <v>109</v>
      </c>
      <c r="E9" s="16" t="s">
        <v>127</v>
      </c>
      <c r="F9" s="16" t="s">
        <v>127</v>
      </c>
    </row>
    <row r="10" ht="18.75" customHeight="1" spans="1:6">
      <c r="A10" s="10" t="s">
        <v>115</v>
      </c>
      <c r="B10" s="16" t="s">
        <v>129</v>
      </c>
      <c r="C10" s="16" t="s">
        <v>126</v>
      </c>
      <c r="D10" s="16" t="s">
        <v>109</v>
      </c>
      <c r="E10" s="16" t="s">
        <v>127</v>
      </c>
      <c r="F10" s="16" t="s">
        <v>127</v>
      </c>
    </row>
    <row r="11" ht="18.75" customHeight="1" spans="1:6">
      <c r="A11" s="10" t="s">
        <v>116</v>
      </c>
      <c r="B11" s="16" t="s">
        <v>126</v>
      </c>
      <c r="C11" s="16" t="s">
        <v>131</v>
      </c>
      <c r="D11" s="16" t="s">
        <v>109</v>
      </c>
      <c r="E11" s="16" t="s">
        <v>132</v>
      </c>
      <c r="F11" s="16" t="s">
        <v>132</v>
      </c>
    </row>
    <row r="12" ht="18.75" customHeight="1" spans="1:6">
      <c r="A12" s="10" t="s">
        <v>117</v>
      </c>
      <c r="B12" s="16" t="s">
        <v>126</v>
      </c>
      <c r="C12" s="16" t="s">
        <v>126</v>
      </c>
      <c r="D12" s="16" t="s">
        <v>109</v>
      </c>
      <c r="E12" s="16" t="s">
        <v>132</v>
      </c>
      <c r="F12" s="16" t="s">
        <v>132</v>
      </c>
    </row>
    <row r="19" ht="27" customHeight="1"/>
  </sheetData>
  <mergeCells count="1">
    <mergeCell ref="B2:F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B1:J19"/>
  <sheetViews>
    <sheetView workbookViewId="0">
      <selection activeCell="I24" sqref="I24"/>
    </sheetView>
  </sheetViews>
  <sheetFormatPr defaultColWidth="9" defaultRowHeight="16.5"/>
  <cols>
    <col min="1" max="1" width="9" style="8"/>
    <col min="2" max="2" width="39.875" style="1" customWidth="1"/>
    <col min="3" max="10" width="7.5" style="1" customWidth="1"/>
    <col min="11" max="16384" width="9" style="8"/>
  </cols>
  <sheetData>
    <row r="1" ht="28.5" customHeight="1" spans="2:10">
      <c r="B1" s="9" t="s">
        <v>133</v>
      </c>
      <c r="C1" s="9"/>
      <c r="D1" s="9"/>
      <c r="E1" s="9"/>
      <c r="F1" s="9"/>
      <c r="G1" s="9"/>
      <c r="H1" s="9"/>
      <c r="I1" s="9"/>
      <c r="J1" s="9"/>
    </row>
    <row r="2" ht="60.75" customHeight="1" spans="2:10">
      <c r="B2" s="10" t="s">
        <v>77</v>
      </c>
      <c r="C2" s="10" t="s">
        <v>78</v>
      </c>
      <c r="D2" s="10" t="s">
        <v>79</v>
      </c>
      <c r="E2" s="10" t="s">
        <v>80</v>
      </c>
      <c r="F2" s="10" t="s">
        <v>81</v>
      </c>
      <c r="G2" s="10" t="s">
        <v>82</v>
      </c>
      <c r="H2" s="10" t="s">
        <v>83</v>
      </c>
      <c r="I2" s="10" t="s">
        <v>84</v>
      </c>
      <c r="J2" s="10" t="s">
        <v>85</v>
      </c>
    </row>
    <row r="3" ht="18.75" customHeight="1" spans="2:10">
      <c r="B3" s="11" t="s">
        <v>94</v>
      </c>
      <c r="C3" s="12">
        <v>0.82</v>
      </c>
      <c r="D3" s="12">
        <v>0.85</v>
      </c>
      <c r="E3" s="12">
        <v>0.81</v>
      </c>
      <c r="F3" s="12">
        <v>0.84</v>
      </c>
      <c r="G3" s="12">
        <v>0.8</v>
      </c>
      <c r="H3" s="12">
        <v>0.81</v>
      </c>
      <c r="I3" s="12">
        <v>0.79</v>
      </c>
      <c r="J3" s="12">
        <v>0.81</v>
      </c>
    </row>
    <row r="4" ht="18.75" customHeight="1" spans="2:10">
      <c r="B4" s="11" t="s">
        <v>104</v>
      </c>
      <c r="C4" s="12">
        <v>0.51</v>
      </c>
      <c r="D4" s="12">
        <v>0.53</v>
      </c>
      <c r="E4" s="12">
        <v>0.54</v>
      </c>
      <c r="F4" s="12">
        <v>0.55</v>
      </c>
      <c r="G4" s="12">
        <v>0.58</v>
      </c>
      <c r="H4" s="12">
        <v>0.59</v>
      </c>
      <c r="I4" s="12">
        <v>0.61</v>
      </c>
      <c r="J4" s="12">
        <v>0.63</v>
      </c>
    </row>
    <row r="5" ht="18.75" customHeight="1" spans="2:10">
      <c r="B5" s="11" t="s">
        <v>106</v>
      </c>
      <c r="C5" s="12">
        <v>0.78</v>
      </c>
      <c r="D5" s="12">
        <v>0.8</v>
      </c>
      <c r="E5" s="12">
        <v>0.75</v>
      </c>
      <c r="F5" s="12">
        <v>0.79</v>
      </c>
      <c r="G5" s="12">
        <v>0.81</v>
      </c>
      <c r="H5" s="12">
        <v>0.83</v>
      </c>
      <c r="I5" s="12">
        <v>0.7</v>
      </c>
      <c r="J5" s="12">
        <v>0.72</v>
      </c>
    </row>
    <row r="6" ht="18.75" customHeight="1" spans="2:10">
      <c r="B6" s="10" t="s">
        <v>108</v>
      </c>
      <c r="C6" s="12" t="s">
        <v>109</v>
      </c>
      <c r="D6" s="12" t="s">
        <v>109</v>
      </c>
      <c r="E6" s="12" t="s">
        <v>109</v>
      </c>
      <c r="F6" s="12" t="s">
        <v>109</v>
      </c>
      <c r="G6" s="12">
        <v>0.75</v>
      </c>
      <c r="H6" s="12">
        <v>0.76</v>
      </c>
      <c r="I6" s="12">
        <v>0.81</v>
      </c>
      <c r="J6" s="12">
        <v>0.83</v>
      </c>
    </row>
    <row r="7" ht="18.75" customHeight="1" spans="2:10">
      <c r="B7" s="10" t="s">
        <v>111</v>
      </c>
      <c r="C7" s="12">
        <v>0.3</v>
      </c>
      <c r="D7" s="12">
        <v>0.33</v>
      </c>
      <c r="E7" s="12">
        <v>0.34</v>
      </c>
      <c r="F7" s="12">
        <v>0.35</v>
      </c>
      <c r="G7" s="12">
        <v>0.4</v>
      </c>
      <c r="H7" s="12">
        <v>0.41</v>
      </c>
      <c r="I7" s="12">
        <v>0.6</v>
      </c>
      <c r="J7" s="12">
        <v>0.61</v>
      </c>
    </row>
    <row r="8" ht="18.75" customHeight="1" spans="2:10">
      <c r="B8" s="10" t="s">
        <v>114</v>
      </c>
      <c r="C8" s="12">
        <v>0.35</v>
      </c>
      <c r="D8" s="12">
        <v>0.37</v>
      </c>
      <c r="E8" s="12">
        <v>0.38</v>
      </c>
      <c r="F8" s="12">
        <v>0.4</v>
      </c>
      <c r="G8" s="12">
        <v>0.44</v>
      </c>
      <c r="H8" s="12">
        <v>0.45</v>
      </c>
      <c r="I8" s="12">
        <v>0.65</v>
      </c>
      <c r="J8" s="12">
        <v>0.66</v>
      </c>
    </row>
    <row r="9" ht="18.75" customHeight="1" spans="2:10">
      <c r="B9" s="10" t="s">
        <v>115</v>
      </c>
      <c r="C9" s="12">
        <v>0.38</v>
      </c>
      <c r="D9" s="12">
        <v>0.39</v>
      </c>
      <c r="E9" s="12">
        <v>0.4</v>
      </c>
      <c r="F9" s="12">
        <v>0.41</v>
      </c>
      <c r="G9" s="12">
        <v>0.48</v>
      </c>
      <c r="H9" s="12">
        <v>0.5</v>
      </c>
      <c r="I9" s="12">
        <v>0.66</v>
      </c>
      <c r="J9" s="12">
        <v>0.67</v>
      </c>
    </row>
    <row r="10" ht="18.75" customHeight="1" spans="2:10">
      <c r="B10" s="10" t="s">
        <v>116</v>
      </c>
      <c r="C10" s="12">
        <v>0.75</v>
      </c>
      <c r="D10" s="12">
        <v>0.76</v>
      </c>
      <c r="E10" s="12">
        <v>0.74</v>
      </c>
      <c r="F10" s="12">
        <v>0.75</v>
      </c>
      <c r="G10" s="12" t="s">
        <v>109</v>
      </c>
      <c r="H10" s="12" t="s">
        <v>109</v>
      </c>
      <c r="I10" s="12" t="s">
        <v>109</v>
      </c>
      <c r="J10" s="12" t="s">
        <v>109</v>
      </c>
    </row>
    <row r="11" ht="18.75" customHeight="1" spans="2:10">
      <c r="B11" s="10" t="s">
        <v>117</v>
      </c>
      <c r="C11" s="12">
        <v>0.72</v>
      </c>
      <c r="D11" s="12">
        <v>0.74</v>
      </c>
      <c r="E11" s="12">
        <v>0.73</v>
      </c>
      <c r="F11" s="12">
        <v>0.75</v>
      </c>
      <c r="G11" s="12">
        <v>0.75</v>
      </c>
      <c r="H11" s="12">
        <v>0.75</v>
      </c>
      <c r="I11" s="12">
        <v>0.77</v>
      </c>
      <c r="J11" s="12">
        <v>0.78</v>
      </c>
    </row>
    <row r="12" ht="18.75" customHeight="1"/>
    <row r="19" ht="27" customHeight="1" spans="2:10">
      <c r="B19" s="8"/>
      <c r="C19" s="8"/>
      <c r="D19" s="8"/>
      <c r="E19" s="8"/>
      <c r="F19" s="8"/>
      <c r="G19" s="8"/>
      <c r="H19" s="8"/>
      <c r="I19" s="8"/>
      <c r="J19" s="8"/>
    </row>
  </sheetData>
  <mergeCells count="1">
    <mergeCell ref="B1:J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399975585192419"/>
  </sheetPr>
  <dimension ref="B1:F16"/>
  <sheetViews>
    <sheetView workbookViewId="0">
      <selection activeCell="H18" sqref="H18"/>
    </sheetView>
  </sheetViews>
  <sheetFormatPr defaultColWidth="9" defaultRowHeight="24" customHeight="1" outlineLevelCol="5"/>
  <cols>
    <col min="1" max="1" width="9" style="1"/>
    <col min="2" max="2" width="26.875" style="1" customWidth="1"/>
    <col min="3" max="3" width="29.125" style="1" customWidth="1"/>
    <col min="4" max="4" width="18.875" style="1" customWidth="1"/>
    <col min="5" max="5" width="15.5" style="1" customWidth="1"/>
    <col min="6" max="6" width="26.125" style="1" customWidth="1"/>
    <col min="7" max="16384" width="9" style="1"/>
  </cols>
  <sheetData>
    <row r="1" ht="40.5" customHeight="1" spans="2:6">
      <c r="B1" s="2" t="s">
        <v>134</v>
      </c>
      <c r="C1" s="2"/>
      <c r="D1" s="2"/>
      <c r="E1" s="2"/>
      <c r="F1" s="2"/>
    </row>
    <row r="2" customHeight="1" spans="2:6">
      <c r="B2" s="3" t="s">
        <v>135</v>
      </c>
      <c r="C2" s="3" t="s">
        <v>136</v>
      </c>
      <c r="D2" s="3" t="s">
        <v>137</v>
      </c>
      <c r="E2" s="3" t="s">
        <v>138</v>
      </c>
      <c r="F2" s="3" t="s">
        <v>139</v>
      </c>
    </row>
    <row r="3" customHeight="1" spans="2:6">
      <c r="B3" s="3" t="s">
        <v>140</v>
      </c>
      <c r="C3" s="4" t="s">
        <v>141</v>
      </c>
      <c r="D3" s="5">
        <v>1</v>
      </c>
      <c r="E3" s="5" t="s">
        <v>109</v>
      </c>
      <c r="F3" s="5" t="s">
        <v>142</v>
      </c>
    </row>
    <row r="4" customHeight="1" spans="2:6">
      <c r="B4" s="3" t="s">
        <v>143</v>
      </c>
      <c r="C4" s="4" t="s">
        <v>141</v>
      </c>
      <c r="D4" s="5">
        <v>1</v>
      </c>
      <c r="E4" s="5" t="s">
        <v>109</v>
      </c>
      <c r="F4" s="5" t="s">
        <v>142</v>
      </c>
    </row>
    <row r="5" customHeight="1" spans="2:6">
      <c r="B5" s="3" t="s">
        <v>144</v>
      </c>
      <c r="C5" s="4" t="s">
        <v>141</v>
      </c>
      <c r="D5" s="5">
        <v>1</v>
      </c>
      <c r="E5" s="5" t="s">
        <v>109</v>
      </c>
      <c r="F5" s="5" t="s">
        <v>142</v>
      </c>
    </row>
    <row r="6" customHeight="1" spans="2:6">
      <c r="B6" s="3" t="s">
        <v>145</v>
      </c>
      <c r="C6" s="4" t="s">
        <v>141</v>
      </c>
      <c r="D6" s="5">
        <v>1</v>
      </c>
      <c r="E6" s="5" t="s">
        <v>109</v>
      </c>
      <c r="F6" s="5" t="s">
        <v>142</v>
      </c>
    </row>
    <row r="7" customHeight="1" spans="2:6">
      <c r="B7" s="3" t="s">
        <v>146</v>
      </c>
      <c r="C7" s="6" t="s">
        <v>147</v>
      </c>
      <c r="D7" s="7">
        <v>1</v>
      </c>
      <c r="E7" s="7" t="s">
        <v>148</v>
      </c>
      <c r="F7" s="5" t="s">
        <v>142</v>
      </c>
    </row>
    <row r="8" customHeight="1" spans="2:6">
      <c r="B8" s="3"/>
      <c r="C8" s="4" t="s">
        <v>141</v>
      </c>
      <c r="D8" s="5">
        <v>2</v>
      </c>
      <c r="E8" s="5" t="s">
        <v>109</v>
      </c>
      <c r="F8" s="5"/>
    </row>
    <row r="9" customHeight="1" spans="2:6">
      <c r="B9" s="3" t="s">
        <v>149</v>
      </c>
      <c r="C9" s="6" t="s">
        <v>147</v>
      </c>
      <c r="D9" s="7">
        <v>1</v>
      </c>
      <c r="E9" s="7" t="s">
        <v>150</v>
      </c>
      <c r="F9" s="5" t="s">
        <v>142</v>
      </c>
    </row>
    <row r="10" customHeight="1" spans="2:6">
      <c r="B10" s="3"/>
      <c r="C10" s="4" t="s">
        <v>141</v>
      </c>
      <c r="D10" s="5">
        <v>3</v>
      </c>
      <c r="E10" s="5" t="s">
        <v>109</v>
      </c>
      <c r="F10" s="5"/>
    </row>
    <row r="11" customHeight="1" spans="2:6">
      <c r="B11" s="3" t="s">
        <v>151</v>
      </c>
      <c r="C11" s="6" t="s">
        <v>152</v>
      </c>
      <c r="D11" s="7">
        <v>1</v>
      </c>
      <c r="E11" s="7" t="s">
        <v>153</v>
      </c>
      <c r="F11" s="5" t="s">
        <v>142</v>
      </c>
    </row>
    <row r="12" customHeight="1" spans="2:6">
      <c r="B12" s="3"/>
      <c r="C12" s="4" t="s">
        <v>141</v>
      </c>
      <c r="D12" s="5">
        <v>3</v>
      </c>
      <c r="E12" s="5" t="s">
        <v>109</v>
      </c>
      <c r="F12" s="5"/>
    </row>
    <row r="13" customHeight="1" spans="2:6">
      <c r="B13" s="3" t="s">
        <v>154</v>
      </c>
      <c r="C13" s="6" t="s">
        <v>152</v>
      </c>
      <c r="D13" s="7">
        <v>1</v>
      </c>
      <c r="E13" s="7" t="s">
        <v>150</v>
      </c>
      <c r="F13" s="5" t="s">
        <v>155</v>
      </c>
    </row>
    <row r="14" customHeight="1" spans="2:6">
      <c r="B14" s="3"/>
      <c r="C14" s="4" t="s">
        <v>141</v>
      </c>
      <c r="D14" s="5">
        <v>3</v>
      </c>
      <c r="E14" s="5" t="s">
        <v>109</v>
      </c>
      <c r="F14" s="5"/>
    </row>
    <row r="15" customHeight="1" spans="2:6">
      <c r="B15" s="3" t="s">
        <v>156</v>
      </c>
      <c r="C15" s="6" t="s">
        <v>152</v>
      </c>
      <c r="D15" s="7">
        <v>1</v>
      </c>
      <c r="E15" s="7" t="s">
        <v>148</v>
      </c>
      <c r="F15" s="5" t="s">
        <v>155</v>
      </c>
    </row>
    <row r="16" customHeight="1" spans="2:6">
      <c r="B16" s="3"/>
      <c r="C16" s="4" t="s">
        <v>141</v>
      </c>
      <c r="D16" s="5">
        <v>4</v>
      </c>
      <c r="E16" s="5" t="s">
        <v>109</v>
      </c>
      <c r="F16" s="5"/>
    </row>
  </sheetData>
  <mergeCells count="11">
    <mergeCell ref="B1:F1"/>
    <mergeCell ref="B7:B8"/>
    <mergeCell ref="B9:B10"/>
    <mergeCell ref="B11:B12"/>
    <mergeCell ref="B13:B14"/>
    <mergeCell ref="B15:B16"/>
    <mergeCell ref="F7:F8"/>
    <mergeCell ref="F9:F10"/>
    <mergeCell ref="F11:F12"/>
    <mergeCell ref="F13:F14"/>
    <mergeCell ref="F15:F1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cost calculation</vt:lpstr>
      <vt:lpstr>how many kwun</vt:lpstr>
      <vt:lpstr>cleaning way</vt:lpstr>
      <vt:lpstr>labor&amp;Kwun matching</vt:lpstr>
      <vt:lpstr>situation efficiency</vt:lpstr>
      <vt:lpstr>process table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richardchan</dc:creator>
  <cp:lastModifiedBy>欢乐马</cp:lastModifiedBy>
  <dcterms:created xsi:type="dcterms:W3CDTF">2022-09-22T00:27:00Z</dcterms:created>
  <dcterms:modified xsi:type="dcterms:W3CDTF">2023-03-02T05:21:07Z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D9D11AC541E74B7AA6960C4188B57EB6</vt:lpwstr>
  </property>
  <property fmtid="{D5CDD505-2E9C-101B-9397-08002B2CF9AE}" pid="3" name="KSOProductBuildVer">
    <vt:lpwstr>2052-11.1.0.13703</vt:lpwstr>
  </property>
</Properties>
</file>